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ate1904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hakim/Desktop/"/>
    </mc:Choice>
  </mc:AlternateContent>
  <xr:revisionPtr revIDLastSave="0" documentId="13_ncr:1_{D38321B6-85B7-9046-BBB3-D0C09CA99CE2}" xr6:coauthVersionLast="36" xr6:coauthVersionMax="36" xr10:uidLastSave="{00000000-0000-0000-0000-000000000000}"/>
  <bookViews>
    <workbookView xWindow="2480" yWindow="460" windowWidth="27620" windowHeight="16080" tabRatio="715" xr2:uid="{00000000-000D-0000-FFFF-FFFF00000000}"/>
  </bookViews>
  <sheets>
    <sheet name="0. Instructions" sheetId="1" r:id="rId1"/>
    <sheet name="1. Description générale" sheetId="2" r:id="rId2"/>
    <sheet name="2. Bilan années précédentes" sheetId="6" r:id="rId3"/>
    <sheet name="3. Budget" sheetId="3" r:id="rId4"/>
    <sheet name="4. Équipements" sheetId="4" r:id="rId5"/>
    <sheet name="5. Critères de sélection" sheetId="5" r:id="rId6"/>
    <sheet name="6. Forfaits" sheetId="16" r:id="rId7"/>
    <sheet name="7. Fiche SLIME CLER" sheetId="7" r:id="rId8"/>
    <sheet name="Listes" sheetId="14" r:id="rId9"/>
  </sheets>
  <definedNames>
    <definedName name="AccompMethodo">OFFSET(Listes!$AD$2,0,0,COUNTA(Listes!$AD:$AD)-1)</definedName>
    <definedName name="AccompRenforce">OFFSET(Listes!$S$2,0,0,COUNTA(Listes!$S:$S)-1)</definedName>
    <definedName name="AgeDispositif">OFFSET(Listes!$B$2,0,0,COUNTA(Listes!$B:$B)-1)</definedName>
    <definedName name="Ambassadeur">OFFSET(Listes!$U$2,0,0,COUNTA(Listes!$U:$U)-1)</definedName>
    <definedName name="Animation">OFFSET(Listes!$Z$2,0,0,COUNTA(Listes!$Z:$Z)-1)</definedName>
    <definedName name="AnimationTerritoriale">OFFSET(Listes!$Z$2,0,0,COUNTA(Listes!$Z:$Z)-1)</definedName>
    <definedName name="Avance">OFFSET(Listes!$AE$2,0,0,COUNTA(Listes!$AE:$AE)-1)</definedName>
    <definedName name="Beneficiaire">OFFSET(Listes!$T$2,0,0,COUNTA(Listes!$T:$T)-1)</definedName>
    <definedName name="CriteresRetenus">OFFSET(Listes!$E$2,0,0,COUNTA(Listes!$E:$E)-1)</definedName>
    <definedName name="Densite">OFFSET(Listes!$A$2,0,0,COUNTA(Listes!$A:$A)-1)</definedName>
    <definedName name="DST">OFFSET(Listes!$K$2,0,0,COUNTA(Listes!$K:$K)-1)</definedName>
    <definedName name="DSTBudget">OFFSET(Listes!$AA$2,0,0,COUNTA(Listes!$AA:$AA)-1)</definedName>
    <definedName name="Equipements">OFFSET(Listes!$N$2,0,0,COUNTA(Listes!$N:$N)-1)</definedName>
    <definedName name="Evaluation">OFFSET(Listes!$AB$2,0,0,COUNTA(Listes!$AB:$AB)-1)</definedName>
    <definedName name="FormationBailleurLocataire">OFFSET(Listes!$W$2,0,0,COUNTA(Listes!$W:$W)-1)</definedName>
    <definedName name="Formations">OFFSET(Listes!$AC$2,0,0,COUNTA(Listes!$AC:$AC)-1)</definedName>
    <definedName name="HElectrique">OFFSET(Listes!$L$2,0,0,COUNTA(Listes!$L:$L)-1)</definedName>
    <definedName name="LanceursAlerte">OFFSET(Listes!$F$2,0,0,COUNTA(Listes!$F:$F)-1)</definedName>
    <definedName name="ModaliteAccompRenf">OFFSET(Listes!$V$2,0,0,COUNTA(Listes!$V:$V)-1)</definedName>
    <definedName name="ModalitesVisite">OFFSET(Listes!$H$2,0,0,COUNTA(Listes!$H:$H)-1)</definedName>
    <definedName name="NombreVisites">OFFSET(Listes!$M$2,0,0,COUNTA(Listes!$M:$M)-1)</definedName>
    <definedName name="Options">OFFSET(Listes!$R$2,0,0,COUNTA(Listes!$R:$R)-1)</definedName>
    <definedName name="OrientationDecision">OFFSET(Listes!$Q$2,0,0,COUNTA(Listes!$Q:$Q)-1)</definedName>
    <definedName name="OrientationQuand">OFFSET(Listes!$O$2,0,0,COUNTA(Listes!$O:$O)-1)</definedName>
    <definedName name="PolitiquePublique">OFFSET(Listes!$C$2,0,0,COUNTA(Listes!$C:$C)-1)</definedName>
    <definedName name="ProfilCV">OFFSET(Listes!$I$2,0,0,COUNTA(Listes!$I:$I)-1)</definedName>
    <definedName name="ProfilCV2">OFFSET(Listes!$J$2,0,0,COUNTA(Listes!$J:$J)-1)</definedName>
    <definedName name="RemiseRapport">OFFSET(Listes!$P$2,0,0,COUNTA(Listes!$P:$P)-1)</definedName>
    <definedName name="StructuresAccompRenf">OFFSET(Listes!$Y$2,0,0,COUNTA(Listes!$Y:$Y)-1)</definedName>
    <definedName name="StructuresVisites">OFFSET(Listes!$G$2,0,0,COUNTA(Listes!$G:$G)-1)</definedName>
    <definedName name="Territoire">OFFSET(Listes!$X$2,0,0,COUNTA(Listes!$X:$X)-1)</definedName>
    <definedName name="TypeDossier">OFFSET(Listes!$D$2,0,0,COUNTA(Listes!$D:$D)-1)</definedName>
    <definedName name="_xlnm.Print_Area" localSheetId="0">'0. Instructions'!$A$1:$A$25</definedName>
    <definedName name="_xlnm.Print_Area" localSheetId="1">'1. Description générale'!$A$1:$E$89</definedName>
    <definedName name="_xlnm.Print_Area" localSheetId="2">'2. Bilan années précédentes'!$A$2:$C$22</definedName>
    <definedName name="_xlnm.Print_Area" localSheetId="3">'3. Budget'!$A$1:$L$64</definedName>
    <definedName name="_xlnm.Print_Area" localSheetId="4">'4. Équipements'!$A$6:$I$32</definedName>
    <definedName name="_xlnm.Print_Area" localSheetId="5">'5. Critères de sélection'!$A$1:$C$23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2" l="1"/>
  <c r="B8" i="16"/>
  <c r="A36" i="2"/>
  <c r="AA71" i="3"/>
  <c r="T71" i="3"/>
  <c r="M71" i="3"/>
  <c r="B89" i="3"/>
  <c r="B88" i="3"/>
  <c r="B87" i="3"/>
  <c r="F71" i="3"/>
  <c r="Z62" i="3"/>
  <c r="AA62" i="3" s="1"/>
  <c r="AA60" i="3" s="1"/>
  <c r="AA46" i="3" s="1"/>
  <c r="Z59" i="3"/>
  <c r="Z58" i="3"/>
  <c r="Z57" i="3"/>
  <c r="Z56" i="3"/>
  <c r="Z55" i="3"/>
  <c r="Z53" i="3"/>
  <c r="Z52" i="3"/>
  <c r="Z51" i="3"/>
  <c r="Z50" i="3"/>
  <c r="Z49" i="3"/>
  <c r="Z45" i="3"/>
  <c r="Z44" i="3"/>
  <c r="Z43" i="3"/>
  <c r="Z42" i="3"/>
  <c r="Z41" i="3"/>
  <c r="Z39" i="3"/>
  <c r="Z38" i="3"/>
  <c r="Z37" i="3"/>
  <c r="Z36" i="3"/>
  <c r="Z35" i="3"/>
  <c r="Z32" i="3"/>
  <c r="Z31" i="3"/>
  <c r="Z30" i="3"/>
  <c r="Z29" i="3"/>
  <c r="Z28" i="3"/>
  <c r="Z26" i="3"/>
  <c r="Z25" i="3"/>
  <c r="Z24" i="3"/>
  <c r="Z23" i="3"/>
  <c r="Z22" i="3"/>
  <c r="Z19" i="3"/>
  <c r="Z18" i="3"/>
  <c r="Z17" i="3"/>
  <c r="Z16" i="3"/>
  <c r="Z15" i="3"/>
  <c r="Z13" i="3"/>
  <c r="Z12" i="3"/>
  <c r="Z11" i="3"/>
  <c r="Z10" i="3"/>
  <c r="Z9" i="3"/>
  <c r="S62" i="3"/>
  <c r="T62" i="3"/>
  <c r="T60" i="3"/>
  <c r="S59" i="3"/>
  <c r="S58" i="3"/>
  <c r="S57" i="3"/>
  <c r="S56" i="3"/>
  <c r="S55" i="3"/>
  <c r="T55" i="3" s="1"/>
  <c r="S53" i="3"/>
  <c r="S52" i="3"/>
  <c r="S51" i="3"/>
  <c r="S50" i="3"/>
  <c r="S49" i="3"/>
  <c r="S45" i="3"/>
  <c r="S44" i="3"/>
  <c r="S43" i="3"/>
  <c r="S42" i="3"/>
  <c r="S41" i="3"/>
  <c r="S39" i="3"/>
  <c r="S38" i="3"/>
  <c r="S37" i="3"/>
  <c r="S36" i="3"/>
  <c r="S35" i="3"/>
  <c r="S32" i="3"/>
  <c r="S31" i="3"/>
  <c r="S30" i="3"/>
  <c r="S29" i="3"/>
  <c r="S28" i="3"/>
  <c r="S26" i="3"/>
  <c r="S25" i="3"/>
  <c r="S24" i="3"/>
  <c r="S23" i="3"/>
  <c r="S22" i="3"/>
  <c r="S19" i="3"/>
  <c r="S18" i="3"/>
  <c r="S17" i="3"/>
  <c r="T15" i="3" s="1"/>
  <c r="T7" i="3" s="1"/>
  <c r="S16" i="3"/>
  <c r="S15" i="3"/>
  <c r="S13" i="3"/>
  <c r="S12" i="3"/>
  <c r="S11" i="3"/>
  <c r="S10" i="3"/>
  <c r="S9" i="3"/>
  <c r="L62" i="3"/>
  <c r="M62" i="3" s="1"/>
  <c r="M60" i="3" s="1"/>
  <c r="L59" i="3"/>
  <c r="L58" i="3"/>
  <c r="M55" i="3" s="1"/>
  <c r="L57" i="3"/>
  <c r="L56" i="3"/>
  <c r="L55" i="3"/>
  <c r="L53" i="3"/>
  <c r="L52" i="3"/>
  <c r="L51" i="3"/>
  <c r="L50" i="3"/>
  <c r="L49" i="3"/>
  <c r="L45" i="3"/>
  <c r="L44" i="3"/>
  <c r="L43" i="3"/>
  <c r="L42" i="3"/>
  <c r="M41" i="3" s="1"/>
  <c r="M33" i="3" s="1"/>
  <c r="G27" i="16" s="1"/>
  <c r="L41" i="3"/>
  <c r="L39" i="3"/>
  <c r="L38" i="3"/>
  <c r="L37" i="3"/>
  <c r="L36" i="3"/>
  <c r="L35" i="3"/>
  <c r="L32" i="3"/>
  <c r="L31" i="3"/>
  <c r="M28" i="3" s="1"/>
  <c r="L30" i="3"/>
  <c r="L29" i="3"/>
  <c r="L28" i="3"/>
  <c r="L26" i="3"/>
  <c r="L25" i="3"/>
  <c r="L24" i="3"/>
  <c r="L23" i="3"/>
  <c r="L22" i="3"/>
  <c r="M22" i="3" s="1"/>
  <c r="M20" i="3" s="1"/>
  <c r="G15" i="16" s="1"/>
  <c r="L19" i="3"/>
  <c r="L18" i="3"/>
  <c r="L17" i="3"/>
  <c r="L16" i="3"/>
  <c r="M15" i="3" s="1"/>
  <c r="L15" i="3"/>
  <c r="L13" i="3"/>
  <c r="L12" i="3"/>
  <c r="L11" i="3"/>
  <c r="L10" i="3"/>
  <c r="L9" i="3"/>
  <c r="E9" i="3"/>
  <c r="E10" i="3"/>
  <c r="E11" i="3"/>
  <c r="E12" i="3"/>
  <c r="E13" i="3"/>
  <c r="E15" i="3"/>
  <c r="E16" i="3"/>
  <c r="E17" i="3"/>
  <c r="E18" i="3"/>
  <c r="E19" i="3"/>
  <c r="E22" i="3"/>
  <c r="E23" i="3"/>
  <c r="E24" i="3"/>
  <c r="E25" i="3"/>
  <c r="F22" i="3" s="1"/>
  <c r="E26" i="3"/>
  <c r="E28" i="3"/>
  <c r="E29" i="3"/>
  <c r="E30" i="3"/>
  <c r="F28" i="3" s="1"/>
  <c r="E31" i="3"/>
  <c r="E32" i="3"/>
  <c r="E35" i="3"/>
  <c r="E36" i="3"/>
  <c r="F35" i="3" s="1"/>
  <c r="F33" i="3" s="1"/>
  <c r="G26" i="16" s="1"/>
  <c r="E37" i="3"/>
  <c r="E38" i="3"/>
  <c r="E39" i="3"/>
  <c r="E41" i="3"/>
  <c r="E42" i="3"/>
  <c r="E43" i="3"/>
  <c r="E44" i="3"/>
  <c r="E45" i="3"/>
  <c r="E49" i="3"/>
  <c r="E50" i="3"/>
  <c r="E51" i="3"/>
  <c r="E52" i="3"/>
  <c r="F49" i="3" s="1"/>
  <c r="F47" i="3" s="1"/>
  <c r="E53" i="3"/>
  <c r="E55" i="3"/>
  <c r="E56" i="3"/>
  <c r="E57" i="3"/>
  <c r="E58" i="3"/>
  <c r="E59" i="3"/>
  <c r="E62" i="3"/>
  <c r="F62" i="3"/>
  <c r="F60" i="3" s="1"/>
  <c r="D37" i="16" s="1"/>
  <c r="F9" i="3"/>
  <c r="M35" i="3"/>
  <c r="T35" i="3"/>
  <c r="T41" i="3"/>
  <c r="T33" i="3"/>
  <c r="G28" i="16" s="1"/>
  <c r="AA28" i="3"/>
  <c r="AA35" i="3"/>
  <c r="M49" i="3"/>
  <c r="M47" i="3" s="1"/>
  <c r="AA15" i="3"/>
  <c r="AA49" i="3"/>
  <c r="F55" i="3"/>
  <c r="F15" i="3"/>
  <c r="M9" i="3"/>
  <c r="T49" i="3"/>
  <c r="T47" i="3" s="1"/>
  <c r="AA9" i="3"/>
  <c r="AA7" i="3" s="1"/>
  <c r="T22" i="3"/>
  <c r="AA22" i="3"/>
  <c r="AA20" i="3" s="1"/>
  <c r="G17" i="16" s="1"/>
  <c r="AA41" i="3"/>
  <c r="F41" i="3"/>
  <c r="T28" i="3"/>
  <c r="T9" i="3"/>
  <c r="AA55" i="3"/>
  <c r="D23" i="2"/>
  <c r="H34" i="7"/>
  <c r="B7" i="16"/>
  <c r="B9" i="16"/>
  <c r="C9" i="16"/>
  <c r="B10" i="16"/>
  <c r="B11" i="16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I8" i="4"/>
  <c r="I9" i="4"/>
  <c r="I10" i="4"/>
  <c r="I11" i="4"/>
  <c r="I12" i="4"/>
  <c r="I13" i="4"/>
  <c r="I14" i="4"/>
  <c r="I15" i="4"/>
  <c r="I16" i="4"/>
  <c r="A31" i="2"/>
  <c r="A43" i="16" s="1"/>
  <c r="A37" i="2"/>
  <c r="A32" i="2" s="1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S8" i="4"/>
  <c r="S9" i="4"/>
  <c r="S10" i="4"/>
  <c r="S11" i="4"/>
  <c r="S12" i="4"/>
  <c r="S13" i="4"/>
  <c r="S14" i="4"/>
  <c r="S15" i="4"/>
  <c r="S16" i="4"/>
  <c r="A38" i="2"/>
  <c r="A33" i="2" s="1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I36" i="4"/>
  <c r="I37" i="4"/>
  <c r="I38" i="4"/>
  <c r="I39" i="4"/>
  <c r="I40" i="4"/>
  <c r="I41" i="4"/>
  <c r="I42" i="4"/>
  <c r="I43" i="4"/>
  <c r="I44" i="4"/>
  <c r="I46" i="4"/>
  <c r="A39" i="2"/>
  <c r="A34" i="2" s="1"/>
  <c r="D22" i="16"/>
  <c r="B26" i="16"/>
  <c r="H35" i="7"/>
  <c r="H33" i="7"/>
  <c r="D11" i="7"/>
  <c r="B18" i="7"/>
  <c r="D40" i="2"/>
  <c r="B17" i="7" s="1"/>
  <c r="K45" i="7" s="1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H6" i="7"/>
  <c r="D45" i="7" s="1"/>
  <c r="H8" i="7"/>
  <c r="B19" i="7"/>
  <c r="B20" i="7"/>
  <c r="B21" i="7"/>
  <c r="C19" i="7"/>
  <c r="C20" i="7"/>
  <c r="C21" i="7"/>
  <c r="C18" i="7"/>
  <c r="A17" i="2"/>
  <c r="C26" i="2" s="1"/>
  <c r="B10" i="7"/>
  <c r="B9" i="7"/>
  <c r="B8" i="7"/>
  <c r="B13" i="7"/>
  <c r="F45" i="7" s="1"/>
  <c r="B14" i="7"/>
  <c r="G45" i="7"/>
  <c r="B7" i="7"/>
  <c r="B6" i="7"/>
  <c r="A45" i="7" s="1"/>
  <c r="C19" i="5"/>
  <c r="C20" i="5"/>
  <c r="C21" i="5"/>
  <c r="C18" i="5"/>
  <c r="S45" i="4"/>
  <c r="I45" i="4"/>
  <c r="S17" i="4"/>
  <c r="I17" i="4"/>
  <c r="S37" i="4"/>
  <c r="S44" i="4"/>
  <c r="S36" i="4"/>
  <c r="S38" i="4"/>
  <c r="S39" i="4"/>
  <c r="S40" i="4"/>
  <c r="S41" i="4"/>
  <c r="S42" i="4"/>
  <c r="S43" i="4"/>
  <c r="B16" i="7"/>
  <c r="J45" i="7"/>
  <c r="H19" i="7"/>
  <c r="BX45" i="7"/>
  <c r="H21" i="7"/>
  <c r="BY45" i="7"/>
  <c r="H27" i="7"/>
  <c r="BZ45" i="7"/>
  <c r="H20" i="7"/>
  <c r="CA45" i="7"/>
  <c r="H24" i="7"/>
  <c r="CB45" i="7"/>
  <c r="CC45" i="7"/>
  <c r="CD45" i="7"/>
  <c r="CE45" i="7"/>
  <c r="CF45" i="7"/>
  <c r="CG45" i="7"/>
  <c r="H31" i="7"/>
  <c r="H30" i="7"/>
  <c r="H29" i="7"/>
  <c r="H25" i="7"/>
  <c r="H26" i="7"/>
  <c r="H23" i="7"/>
  <c r="H22" i="7"/>
  <c r="H9" i="7"/>
  <c r="H10" i="7"/>
  <c r="H12" i="7"/>
  <c r="H13" i="7"/>
  <c r="H14" i="7"/>
  <c r="H15" i="7"/>
  <c r="H16" i="7"/>
  <c r="H17" i="7"/>
  <c r="D10" i="7"/>
  <c r="D9" i="7"/>
  <c r="D8" i="7"/>
  <c r="D7" i="7"/>
  <c r="D6" i="7"/>
  <c r="E6" i="6"/>
  <c r="C12" i="6" s="1"/>
  <c r="BP45" i="7"/>
  <c r="F7" i="3"/>
  <c r="G22" i="16" s="1"/>
  <c r="AA33" i="3"/>
  <c r="G29" i="16" s="1"/>
  <c r="D13" i="7"/>
  <c r="H45" i="7" s="1"/>
  <c r="B22" i="16"/>
  <c r="H30" i="16" s="1"/>
  <c r="C12" i="16"/>
  <c r="E15" i="16" s="1"/>
  <c r="AA47" i="3"/>
  <c r="B40" i="16" s="1"/>
  <c r="E40" i="16" s="1"/>
  <c r="A6" i="3"/>
  <c r="T20" i="3"/>
  <c r="G16" i="16" s="1"/>
  <c r="B27" i="2"/>
  <c r="E27" i="2"/>
  <c r="C27" i="2"/>
  <c r="F27" i="2" s="1"/>
  <c r="D28" i="2"/>
  <c r="G28" i="2" s="1"/>
  <c r="D29" i="2"/>
  <c r="G29" i="2"/>
  <c r="D27" i="2"/>
  <c r="G27" i="2"/>
  <c r="B26" i="2"/>
  <c r="B31" i="2" s="1"/>
  <c r="B29" i="2"/>
  <c r="E29" i="2" s="1"/>
  <c r="D26" i="2"/>
  <c r="D31" i="2"/>
  <c r="B36" i="2" s="1"/>
  <c r="B28" i="2"/>
  <c r="E28" i="2"/>
  <c r="D14" i="16"/>
  <c r="N27" i="4"/>
  <c r="D27" i="4"/>
  <c r="D25" i="7" s="1"/>
  <c r="D55" i="4"/>
  <c r="N55" i="4"/>
  <c r="I18" i="4"/>
  <c r="S46" i="4"/>
  <c r="S18" i="4"/>
  <c r="C30" i="16"/>
  <c r="C29" i="2"/>
  <c r="F29" i="2" s="1"/>
  <c r="C28" i="2"/>
  <c r="F28" i="2"/>
  <c r="G26" i="2"/>
  <c r="G31" i="2" s="1"/>
  <c r="C36" i="2" s="1"/>
  <c r="BF45" i="7"/>
  <c r="A45" i="16" l="1"/>
  <c r="O6" i="3"/>
  <c r="G33" i="2"/>
  <c r="C38" i="2" s="1"/>
  <c r="E38" i="2" s="1"/>
  <c r="C32" i="16"/>
  <c r="D16" i="16"/>
  <c r="B33" i="2"/>
  <c r="E33" i="2"/>
  <c r="C28" i="16"/>
  <c r="D28" i="16" s="1"/>
  <c r="O5" i="3"/>
  <c r="H33" i="2"/>
  <c r="E24" i="16" s="1"/>
  <c r="A39" i="16"/>
  <c r="D33" i="2"/>
  <c r="B38" i="2" s="1"/>
  <c r="D20" i="7" s="1"/>
  <c r="C33" i="2"/>
  <c r="C24" i="16"/>
  <c r="D24" i="16" s="1"/>
  <c r="H24" i="16" s="1"/>
  <c r="A33" i="4"/>
  <c r="T6" i="3"/>
  <c r="F33" i="2"/>
  <c r="BG45" i="7"/>
  <c r="BQ45" i="7"/>
  <c r="A5" i="4"/>
  <c r="A37" i="16"/>
  <c r="A46" i="16"/>
  <c r="V66" i="3"/>
  <c r="H34" i="2"/>
  <c r="A40" i="16"/>
  <c r="F34" i="2"/>
  <c r="D34" i="2"/>
  <c r="B39" i="2" s="1"/>
  <c r="D21" i="7" s="1"/>
  <c r="C34" i="2"/>
  <c r="C33" i="16"/>
  <c r="V5" i="3"/>
  <c r="G34" i="2"/>
  <c r="C39" i="2" s="1"/>
  <c r="E39" i="2" s="1"/>
  <c r="C25" i="16"/>
  <c r="D25" i="16" s="1"/>
  <c r="K33" i="4"/>
  <c r="B34" i="2"/>
  <c r="AA6" i="3"/>
  <c r="E34" i="2"/>
  <c r="C29" i="16"/>
  <c r="D29" i="16" s="1"/>
  <c r="H29" i="16" s="1"/>
  <c r="D17" i="16"/>
  <c r="H17" i="16" s="1"/>
  <c r="F16" i="16"/>
  <c r="A5" i="3"/>
  <c r="O66" i="3"/>
  <c r="H31" i="2"/>
  <c r="E26" i="16" s="1"/>
  <c r="F26" i="16" s="1"/>
  <c r="A66" i="3"/>
  <c r="H25" i="16"/>
  <c r="C22" i="16"/>
  <c r="C26" i="16"/>
  <c r="D26" i="16" s="1"/>
  <c r="F6" i="3"/>
  <c r="F24" i="16"/>
  <c r="H16" i="16"/>
  <c r="H32" i="16"/>
  <c r="H33" i="16"/>
  <c r="H31" i="16"/>
  <c r="H5" i="3"/>
  <c r="E32" i="2"/>
  <c r="A38" i="16"/>
  <c r="B32" i="2"/>
  <c r="D15" i="16"/>
  <c r="H32" i="2"/>
  <c r="C27" i="16"/>
  <c r="H66" i="3"/>
  <c r="G32" i="2"/>
  <c r="C37" i="2" s="1"/>
  <c r="E37" i="2" s="1"/>
  <c r="C23" i="16"/>
  <c r="C31" i="16"/>
  <c r="K5" i="4"/>
  <c r="D32" i="2"/>
  <c r="B37" i="2" s="1"/>
  <c r="C32" i="2"/>
  <c r="M6" i="3"/>
  <c r="A44" i="16"/>
  <c r="H6" i="3"/>
  <c r="F32" i="2"/>
  <c r="AA64" i="3"/>
  <c r="G25" i="16"/>
  <c r="E36" i="2"/>
  <c r="T46" i="3"/>
  <c r="T64" i="3" s="1"/>
  <c r="B39" i="16"/>
  <c r="E39" i="16" s="1"/>
  <c r="G24" i="16"/>
  <c r="M7" i="3"/>
  <c r="B18" i="5"/>
  <c r="D18" i="7"/>
  <c r="F26" i="2"/>
  <c r="F31" i="2" s="1"/>
  <c r="C31" i="2"/>
  <c r="M46" i="3"/>
  <c r="B38" i="16"/>
  <c r="E38" i="16" s="1"/>
  <c r="B37" i="16"/>
  <c r="E37" i="16" s="1"/>
  <c r="F46" i="3"/>
  <c r="F20" i="3"/>
  <c r="E26" i="2"/>
  <c r="E31" i="2" s="1"/>
  <c r="V6" i="3"/>
  <c r="A12" i="6"/>
  <c r="E14" i="16"/>
  <c r="E17" i="16"/>
  <c r="E28" i="16"/>
  <c r="F28" i="16" s="1"/>
  <c r="E16" i="16"/>
  <c r="E16" i="2"/>
  <c r="B20" i="5" l="1"/>
  <c r="F14" i="16"/>
  <c r="H14" i="16" s="1"/>
  <c r="H26" i="16"/>
  <c r="E22" i="16"/>
  <c r="F22" i="16" s="1"/>
  <c r="B21" i="5"/>
  <c r="H46" i="16"/>
  <c r="F39" i="2" s="1"/>
  <c r="H45" i="16"/>
  <c r="F38" i="2" s="1"/>
  <c r="E25" i="16"/>
  <c r="F25" i="16" s="1"/>
  <c r="F17" i="16"/>
  <c r="E29" i="16"/>
  <c r="F29" i="16" s="1"/>
  <c r="H34" i="16"/>
  <c r="H28" i="16"/>
  <c r="D29" i="7"/>
  <c r="T73" i="3"/>
  <c r="B29" i="7" s="1"/>
  <c r="C29" i="7" s="1"/>
  <c r="M64" i="3"/>
  <c r="G23" i="16"/>
  <c r="E41" i="16"/>
  <c r="D30" i="7"/>
  <c r="AA73" i="3"/>
  <c r="B30" i="7" s="1"/>
  <c r="C30" i="7" s="1"/>
  <c r="D27" i="16"/>
  <c r="G14" i="16"/>
  <c r="F64" i="3"/>
  <c r="C40" i="2"/>
  <c r="D23" i="16"/>
  <c r="E27" i="16"/>
  <c r="F27" i="16" s="1"/>
  <c r="E23" i="16"/>
  <c r="F23" i="16" s="1"/>
  <c r="F15" i="16"/>
  <c r="D19" i="7"/>
  <c r="B19" i="5"/>
  <c r="H15" i="16"/>
  <c r="H44" i="16" s="1"/>
  <c r="F37" i="2" s="1"/>
  <c r="H22" i="16" l="1"/>
  <c r="H23" i="16"/>
  <c r="H43" i="16"/>
  <c r="H18" i="16"/>
  <c r="D27" i="7"/>
  <c r="B13" i="2"/>
  <c r="B24" i="7" s="1"/>
  <c r="F73" i="3"/>
  <c r="H27" i="16"/>
  <c r="M73" i="3"/>
  <c r="B28" i="7" s="1"/>
  <c r="C28" i="7" s="1"/>
  <c r="D28" i="7"/>
  <c r="C17" i="7"/>
  <c r="E40" i="2"/>
  <c r="D24" i="7" l="1"/>
  <c r="V45" i="7"/>
  <c r="W45" i="7" s="1"/>
  <c r="A13" i="2"/>
  <c r="B27" i="7"/>
  <c r="C27" i="7" s="1"/>
  <c r="F36" i="2"/>
  <c r="H47" i="16"/>
  <c r="D13" i="2" s="1"/>
  <c r="E21" i="2" s="1"/>
  <c r="C13" i="2" l="1"/>
  <c r="B23" i="7"/>
  <c r="E15" i="2"/>
  <c r="R45" i="7" l="1"/>
  <c r="S45" i="7" s="1"/>
  <c r="D23" i="7"/>
  <c r="B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Moisan</author>
  </authors>
  <commentList>
    <comment ref="AC4" authorId="0" shapeId="0" xr:uid="{00000000-0006-0000-0800-000001000000}">
      <text>
        <r>
          <rPr>
            <b/>
            <sz val="9"/>
            <color rgb="FF000000"/>
            <rFont val="Calibri"/>
            <family val="2"/>
          </rPr>
          <t>Marie Moisan: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Les items proposés dans le menu déroulant devraient s'étayer après les ateliers organisés lors des rencontres de décembre (et du coup, la liste dans le dossier de candidature aussi…)</t>
        </r>
      </text>
    </comment>
    <comment ref="AB5" authorId="0" shapeId="0" xr:uid="{00000000-0006-0000-0800-000002000000}">
      <text>
        <r>
          <rPr>
            <b/>
            <sz val="9"/>
            <color rgb="FF000000"/>
            <rFont val="Calibri"/>
            <family val="2"/>
          </rPr>
          <t>Marie Moisan: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Les items proposés dans le menu déroulant devraient s'étayer après les ateliers organisés lors des rencontres de décembre (et du coup, la liste dans le dossier de candidature aussi…)</t>
        </r>
      </text>
    </comment>
    <comment ref="Z7" authorId="0" shapeId="0" xr:uid="{00000000-0006-0000-0800-000003000000}">
      <text>
        <r>
          <rPr>
            <b/>
            <sz val="9"/>
            <color rgb="FF000000"/>
            <rFont val="Calibri"/>
            <family val="2"/>
          </rPr>
          <t>Marie Moisan: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Les items proposés dans le menu déroulant devraient s'étayer après les ateliers organisés lors des rencontres de décembre (et du coup, la liste dans le dossier de candidature aussi…)</t>
        </r>
      </text>
    </comment>
    <comment ref="AA9" authorId="0" shapeId="0" xr:uid="{00000000-0006-0000-0800-000004000000}">
      <text>
        <r>
          <rPr>
            <b/>
            <sz val="9"/>
            <color rgb="FF000000"/>
            <rFont val="Calibri"/>
            <family val="2"/>
          </rPr>
          <t>Marie Moisan: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>Les items proposés dans le menu déroulant devraient s'étayer après les ateliers organisés lors des rencontres de décembre (et du coup, la liste dans le dossier de candidature aussi…)</t>
        </r>
      </text>
    </comment>
  </commentList>
</comments>
</file>

<file path=xl/sharedStrings.xml><?xml version="1.0" encoding="utf-8"?>
<sst xmlns="http://schemas.openxmlformats.org/spreadsheetml/2006/main" count="887" uniqueCount="432">
  <si>
    <t xml:space="preserve">NB : Pour aller à la ligne dans une même cellule, taper [Alt]+[Entrée] sur PC et [ctrlt]+[cmd]+[entrée] sur mac </t>
  </si>
  <si>
    <t>La "Présentation générale de l’action" doit être synthétique (3000 caractères maximum). Il est possible d’ajouter une ou deux pages dans un document séparé et/ou un schéma explicatif de votre dispositif.</t>
  </si>
  <si>
    <t>Responsable du dispositif (NOM Prénom)</t>
  </si>
  <si>
    <t>Adresse email</t>
  </si>
  <si>
    <t>Numéro de téléphone</t>
  </si>
  <si>
    <t>Durée de l'action (en mois)</t>
  </si>
  <si>
    <t>Nombre de ménages sur le territoire d'action</t>
  </si>
  <si>
    <t>Visites à domicile</t>
  </si>
  <si>
    <t>Autre</t>
  </si>
  <si>
    <t>BUDGET TOTAL DU DISPOSITIF (TOUS FINANCEURS CONFONDUS)</t>
  </si>
  <si>
    <t>Total</t>
  </si>
  <si>
    <t>Montant de la participation</t>
  </si>
  <si>
    <t>Coût unitaire</t>
  </si>
  <si>
    <t>Nombre</t>
  </si>
  <si>
    <t>TOTAL</t>
  </si>
  <si>
    <t>Réflecteur de chaleur</t>
  </si>
  <si>
    <t>Joint de fenêtre</t>
  </si>
  <si>
    <t>Bas de porte</t>
  </si>
  <si>
    <t>Doubles-rideaux épais</t>
  </si>
  <si>
    <t>Autre équipement d'économie d'énergie (préciser)</t>
  </si>
  <si>
    <t>Critères de sélection</t>
  </si>
  <si>
    <t>Vérifié</t>
  </si>
  <si>
    <t>Ø     Autre démarche d'identification (à détailler)</t>
  </si>
  <si>
    <t>Collectivité Pilote</t>
  </si>
  <si>
    <t>Pour quelles raisons la collectivité souhaite-t-elle renouveler son dispositif ?</t>
  </si>
  <si>
    <t>Liste des équipements de mesure utilisés pendant les visites à domicile</t>
  </si>
  <si>
    <t>Thermomètre</t>
  </si>
  <si>
    <t>Thermomètre de frigo</t>
  </si>
  <si>
    <t>Hygromètre</t>
  </si>
  <si>
    <t>Mètre laser</t>
  </si>
  <si>
    <t>RECETTES PREVISIONNELLES DU DISPOSITIF SUR TOUTE LA PÉRIODE</t>
  </si>
  <si>
    <t>Date de début</t>
  </si>
  <si>
    <t>Date de fin</t>
  </si>
  <si>
    <t>Collectivité</t>
  </si>
  <si>
    <t>Territoire</t>
  </si>
  <si>
    <t>Contact</t>
  </si>
  <si>
    <t>Mail</t>
  </si>
  <si>
    <t>Téléphone</t>
  </si>
  <si>
    <t>Durée de l'action</t>
  </si>
  <si>
    <t>Budget total</t>
  </si>
  <si>
    <t>Budget de la collectivité</t>
  </si>
  <si>
    <t>Nombre de ménages sur le territoire</t>
  </si>
  <si>
    <t>Nb de visites prévues</t>
  </si>
  <si>
    <t>Année 1</t>
  </si>
  <si>
    <t>Année 2</t>
  </si>
  <si>
    <t>Début</t>
  </si>
  <si>
    <t>Fin</t>
  </si>
  <si>
    <t>Quel est le profil des chargés de visite ?</t>
  </si>
  <si>
    <t>En binôme</t>
  </si>
  <si>
    <t>Quelle structure réalise les visites ?</t>
  </si>
  <si>
    <t>Nombre de visites</t>
  </si>
  <si>
    <t>Durée de la visite</t>
  </si>
  <si>
    <t>Plus</t>
  </si>
  <si>
    <t xml:space="preserve">Outil de politique publique </t>
  </si>
  <si>
    <t>Nombre de visites par ménage</t>
  </si>
  <si>
    <t>Modalités de la visite</t>
  </si>
  <si>
    <t>Seul</t>
  </si>
  <si>
    <t>Conseiller énergie</t>
  </si>
  <si>
    <t>Volontaire du Service Civique</t>
  </si>
  <si>
    <t>Travailleur social</t>
  </si>
  <si>
    <t>1 ou 2</t>
  </si>
  <si>
    <t>Plateforme locale de la rénovation énergétique</t>
  </si>
  <si>
    <t>Actions de maîtrise de la demande d'énergie</t>
  </si>
  <si>
    <t>PDALHPD</t>
  </si>
  <si>
    <t>TEPOS</t>
  </si>
  <si>
    <t>Traitement des dossiers FSL</t>
  </si>
  <si>
    <t>Lors d'une seconde visite</t>
  </si>
  <si>
    <t>L'orientation se fait…</t>
  </si>
  <si>
    <t>Critères retenus</t>
  </si>
  <si>
    <t>Taux d'effort énergétique &gt; 10%</t>
  </si>
  <si>
    <t>Impayés d'eau et d'énergie récurrents</t>
  </si>
  <si>
    <t>Restriction / privation</t>
  </si>
  <si>
    <t>Recours aux tarifs sociaux de l'énergie</t>
  </si>
  <si>
    <t>Bénéficiaire ou demandeur du FSL énergie ou eau</t>
  </si>
  <si>
    <t>Minimum</t>
  </si>
  <si>
    <t>Finance la collectivité</t>
  </si>
  <si>
    <t>Département</t>
  </si>
  <si>
    <t>Adresse</t>
  </si>
  <si>
    <t>Par année</t>
  </si>
  <si>
    <t>Durée du dispositif</t>
  </si>
  <si>
    <t>Budget partenaires</t>
  </si>
  <si>
    <t>Cout par ménage</t>
  </si>
  <si>
    <t xml:space="preserve">Année 2 </t>
  </si>
  <si>
    <t>Elements budgétaires</t>
  </si>
  <si>
    <t>Repérage</t>
  </si>
  <si>
    <t>Orientation</t>
  </si>
  <si>
    <t>Caractéristiques</t>
  </si>
  <si>
    <t>Quand le ménage est-il orienté ?</t>
  </si>
  <si>
    <t>Type de dossier</t>
  </si>
  <si>
    <t>Emploi aidé</t>
  </si>
  <si>
    <t>Revenus très modestes (seuils ANAH)</t>
  </si>
  <si>
    <t>Sensation de froid</t>
  </si>
  <si>
    <t>Salarié en insertion par le travail</t>
  </si>
  <si>
    <t>Plan Climat Air Énergie Territorial</t>
  </si>
  <si>
    <t>Politique de la ville</t>
  </si>
  <si>
    <t>Partenaire financier</t>
  </si>
  <si>
    <t>Activité concernée</t>
  </si>
  <si>
    <t>Bénéficiaire</t>
  </si>
  <si>
    <t>Dispositif d'aides curatives (hors FSL)</t>
  </si>
  <si>
    <t>Mobilisation des travailleurs sociaux de la collectivité pilote</t>
  </si>
  <si>
    <t>Équipements de mesure</t>
  </si>
  <si>
    <t>Service</t>
  </si>
  <si>
    <t>Plan territorial de lutte contre la précarité énergétique</t>
  </si>
  <si>
    <t>Nouveau</t>
  </si>
  <si>
    <t>Renouvellement</t>
  </si>
  <si>
    <t>Plan d'action pour l'habitat</t>
  </si>
  <si>
    <t>Animations et sensibilisation à la précarité énergétique</t>
  </si>
  <si>
    <t>Campagne de communication à destination des ménages</t>
  </si>
  <si>
    <t>Réseau de donneurs d'alertes externe à la collectivité</t>
  </si>
  <si>
    <t xml:space="preserve">Utilisation des fichiers d'impayés </t>
  </si>
  <si>
    <t>Campagne de visites systématiques sur des zones identifiées</t>
  </si>
  <si>
    <t>Profil du chargé de visite</t>
  </si>
  <si>
    <t xml:space="preserve">Besoin de formation au diagnostic sociotechnique </t>
  </si>
  <si>
    <t>Habilitation éléctrique</t>
  </si>
  <si>
    <t xml:space="preserve">Réalisée </t>
  </si>
  <si>
    <t>Non réalisée</t>
  </si>
  <si>
    <t>Installation des équipements</t>
  </si>
  <si>
    <t>Quel est le principal format de remise du rapport de visite ?</t>
  </si>
  <si>
    <t>Qui décide de l'orientation ?</t>
  </si>
  <si>
    <t xml:space="preserve">Quel est le principal format de remise du rapport de visite ? </t>
  </si>
  <si>
    <t>De visu</t>
  </si>
  <si>
    <t>Par téléphone</t>
  </si>
  <si>
    <t>Par email</t>
  </si>
  <si>
    <t>Le chargé de visite</t>
  </si>
  <si>
    <t>Participation directe des autres partenaires</t>
  </si>
  <si>
    <t>Autres démarches d'identification, préciser</t>
  </si>
  <si>
    <t>Formation pour habilitation électrique</t>
  </si>
  <si>
    <t>Le ménage (pendant la visite)</t>
  </si>
  <si>
    <t>Finance directement un partenaire opérationnel</t>
  </si>
  <si>
    <t>Finance directement l'achat d'équipements pour les ménages</t>
  </si>
  <si>
    <t>Finance directement un autre poste</t>
  </si>
  <si>
    <t>Recettes pour la collectivité</t>
  </si>
  <si>
    <t xml:space="preserve">Recettes finançant directement un partenaire opérationnel, des équipements … </t>
  </si>
  <si>
    <t>Nom de la collectivité</t>
  </si>
  <si>
    <t>Politique / Outil</t>
  </si>
  <si>
    <t>nb de ménages (par paquet)</t>
  </si>
  <si>
    <t>Durée</t>
  </si>
  <si>
    <t>Mois 2017</t>
  </si>
  <si>
    <t>Total ménages</t>
  </si>
  <si>
    <t>VàD prévues</t>
  </si>
  <si>
    <t>Obj. Prévu 2017</t>
  </si>
  <si>
    <t xml:space="preserve">Budget TOTAL </t>
  </si>
  <si>
    <t>Budget TOTAL/an</t>
  </si>
  <si>
    <t>Dépenses de la collectivité</t>
  </si>
  <si>
    <t>Dépenses de la collectivité/an</t>
  </si>
  <si>
    <t>Coût total kit(€)</t>
  </si>
  <si>
    <t>Coût total kit(€)/an</t>
  </si>
  <si>
    <t>contribution CLER</t>
  </si>
  <si>
    <t>contribution CLER/an</t>
  </si>
  <si>
    <t>Structure réalisant les VàD</t>
  </si>
  <si>
    <t>Profil chargé de VàD</t>
  </si>
  <si>
    <t>Nb de chargé de VàD</t>
  </si>
  <si>
    <t>Solo ou binôme</t>
  </si>
  <si>
    <t>Nb de visite/ménage</t>
  </si>
  <si>
    <t>Cofinanceur1</t>
  </si>
  <si>
    <t>Cofinanceur2</t>
  </si>
  <si>
    <t>Cofinanceur3</t>
  </si>
  <si>
    <t>Cofinanceur4</t>
  </si>
  <si>
    <t>Cofinanceur5</t>
  </si>
  <si>
    <t>Nombre de chargés de visite</t>
  </si>
  <si>
    <t>Sur la période</t>
  </si>
  <si>
    <t>Fonds Social Logement</t>
  </si>
  <si>
    <t>Opération programmée: OPAH, PIG …</t>
  </si>
  <si>
    <t>Mobilisation des travailleurs sociaux d'une collectivité partenaire (CCAS, Département …)</t>
  </si>
  <si>
    <t>Le ménage et le chargé de visite</t>
  </si>
  <si>
    <t>Le comité de suivi/orientation</t>
  </si>
  <si>
    <t>Qui est le principal décideur pour  l'orientation des ménages ?</t>
  </si>
  <si>
    <t>Autre décideur, à préciser ci-dessous:</t>
  </si>
  <si>
    <t>Nom de la structure</t>
  </si>
  <si>
    <t>Liste des équipements d'économie d'énergie installés chez les ménages pendant la visite à domicile</t>
  </si>
  <si>
    <t>Qui installe les équipements d'économies d'énergie ?</t>
  </si>
  <si>
    <t>Forfait</t>
  </si>
  <si>
    <t>Base</t>
  </si>
  <si>
    <t>1ère année</t>
  </si>
  <si>
    <t>DST réalisé en deux visites ou en binôme</t>
  </si>
  <si>
    <t>Profil "expert"</t>
  </si>
  <si>
    <t>Forte articulation avec des dispositifs de type FSATME</t>
  </si>
  <si>
    <t>Evaluation</t>
  </si>
  <si>
    <t>Age du dispositif</t>
  </si>
  <si>
    <t>2ème année</t>
  </si>
  <si>
    <t>3ème année ou plus</t>
  </si>
  <si>
    <t xml:space="preserve">Age du dispositif </t>
  </si>
  <si>
    <t>Nombre minimal de ménages (en ‰)</t>
  </si>
  <si>
    <t>% du nombre minimal de ménage</t>
  </si>
  <si>
    <t>Coût par ménage</t>
  </si>
  <si>
    <t>Forfait par ménage</t>
  </si>
  <si>
    <t>Lampe de classe A pour la métropole</t>
  </si>
  <si>
    <t>Coupe-veille automatique</t>
  </si>
  <si>
    <t>Lampe à LED pour l'éclairage d'accentuation</t>
  </si>
  <si>
    <t>Isolation d’un réseau hydraulique de chauffage</t>
  </si>
  <si>
    <t>Robinet thermostatique</t>
  </si>
  <si>
    <t>Programmateur d'intermittence centralisé pour un chauffage à combustible</t>
  </si>
  <si>
    <t>Programmateur d'intermittence centralisé pour un chauffage électrique</t>
  </si>
  <si>
    <t>Système de comptage individuel d'énergie de chauffage</t>
  </si>
  <si>
    <t>Douchette économe</t>
  </si>
  <si>
    <t>Reducteur de débit pour robinet</t>
  </si>
  <si>
    <t>Prévu par le dispositif ?</t>
  </si>
  <si>
    <t>Nombre de chargés de visite à former</t>
  </si>
  <si>
    <t>Profil du second chargé de visite (si binôme)</t>
  </si>
  <si>
    <t>Densité de population</t>
  </si>
  <si>
    <t>Date de début du dispositif (jj/mm/aaaa)</t>
  </si>
  <si>
    <t>Date de fin du dispositif (jj/mm/aaaa)</t>
  </si>
  <si>
    <t>Année 3</t>
  </si>
  <si>
    <t>Supérieure à 50hab/km2</t>
  </si>
  <si>
    <t>Qui réalise les visites à domicile ?</t>
  </si>
  <si>
    <t>Formation DST</t>
  </si>
  <si>
    <t>Pendant la première visite</t>
  </si>
  <si>
    <t>Après la dernière visite</t>
  </si>
  <si>
    <t>Fonds local d'aide aux travaux</t>
  </si>
  <si>
    <t>Lanceurs d'alerte</t>
  </si>
  <si>
    <t>Options complémenataires</t>
  </si>
  <si>
    <t>OUI</t>
  </si>
  <si>
    <t>NON</t>
  </si>
  <si>
    <t>Options complémentaires (intégrées dans le forfait)</t>
  </si>
  <si>
    <t>Options complémentaires (par action)</t>
  </si>
  <si>
    <t>La collectivité prévoit un nouveau RDV à N+1 afin d'identifier de nouvelles actions à mettre en place.</t>
  </si>
  <si>
    <t>La collectivité s'engage à mettre en place une démarche d'évaluation locale de leur dispositif.</t>
  </si>
  <si>
    <t>Inférieure à 50hab/km2</t>
  </si>
  <si>
    <t>Nombre minimal de ménages</t>
  </si>
  <si>
    <t>Accompagnement renforcé supplémentaire</t>
  </si>
  <si>
    <t>OUI - 10% suppl.</t>
  </si>
  <si>
    <t>OUI - 20% suppl.</t>
  </si>
  <si>
    <t>OUI - 30% suppl.</t>
  </si>
  <si>
    <t>OUI - 40% suppl.</t>
  </si>
  <si>
    <t>OUI - 50% suppl.</t>
  </si>
  <si>
    <t>OUI - 60% suppl.</t>
  </si>
  <si>
    <t>Accompagnement renforcé (au-dela des 20% minimum)</t>
  </si>
  <si>
    <t>Suivi N+1</t>
  </si>
  <si>
    <t>Forfait (visite)</t>
  </si>
  <si>
    <t>Forfait (action)</t>
  </si>
  <si>
    <t xml:space="preserve">Evaluation </t>
  </si>
  <si>
    <t>Dégressivité</t>
  </si>
  <si>
    <t>Taux de co-financement CEE</t>
  </si>
  <si>
    <t>Animation territoriale</t>
  </si>
  <si>
    <t>si première année</t>
  </si>
  <si>
    <t>si deuxième année</t>
  </si>
  <si>
    <t>si troisième année ou plus</t>
  </si>
  <si>
    <t>pourcentage</t>
  </si>
  <si>
    <t>nombre minimal</t>
  </si>
  <si>
    <t>Année N</t>
  </si>
  <si>
    <t>Année N+1</t>
  </si>
  <si>
    <t>Année N+2</t>
  </si>
  <si>
    <t>Année N+3</t>
  </si>
  <si>
    <t>année 1</t>
  </si>
  <si>
    <t>années suivantes</t>
  </si>
  <si>
    <t>dégressivité</t>
  </si>
  <si>
    <t>Plafond</t>
  </si>
  <si>
    <t>Années</t>
  </si>
  <si>
    <t>Dépenses éligibles</t>
  </si>
  <si>
    <t>FORFAIT (visite)</t>
  </si>
  <si>
    <t>Plafonds</t>
  </si>
  <si>
    <t>Forfait (formations) - 75%</t>
  </si>
  <si>
    <t>Co-financements</t>
  </si>
  <si>
    <t>Dépenses</t>
  </si>
  <si>
    <t>OUI - 70% suppl.</t>
  </si>
  <si>
    <t>OUI - 80% suppl.</t>
  </si>
  <si>
    <t>Les deux</t>
  </si>
  <si>
    <r>
      <rPr>
        <b/>
        <sz val="10"/>
        <rFont val="Syndicat BetaA Regular"/>
      </rPr>
      <t>Présentation générale de l'action</t>
    </r>
    <r>
      <rPr>
        <sz val="10"/>
        <rFont val="Syndicat BetaA Regular"/>
      </rPr>
      <t xml:space="preserve">
</t>
    </r>
    <r>
      <rPr>
        <i/>
        <sz val="10"/>
        <rFont val="Syndicat BetaA Regular"/>
      </rPr>
      <t>Vous pouvez accompagner le dossier de candidature d'un schéma explicatif</t>
    </r>
  </si>
  <si>
    <r>
      <rPr>
        <b/>
        <sz val="10"/>
        <rFont val="Syndicat BetaA Regular"/>
      </rPr>
      <t xml:space="preserve">Qui sont les publics ciblés par le dispositif ? </t>
    </r>
    <r>
      <rPr>
        <i/>
        <sz val="10"/>
        <rFont val="Syndicat BetaA Regular"/>
      </rPr>
      <t>(cf critère 2)
Préciser les critères retenus par la collectivité pour qualifier la précarité énergétique et ajouter au dossier la fiche de repérage / navette.</t>
    </r>
  </si>
  <si>
    <r>
      <rPr>
        <b/>
        <sz val="10"/>
        <rFont val="Syndicat BetaA Regular"/>
      </rPr>
      <t>Qui réalise les visites à domicile ?</t>
    </r>
    <r>
      <rPr>
        <b/>
        <i/>
        <sz val="10"/>
        <rFont val="Syndicat BetaA Regular"/>
      </rPr>
      <t xml:space="preserve"> </t>
    </r>
    <r>
      <rPr>
        <i/>
        <sz val="10"/>
        <rFont val="Syndicat BetaA Regular"/>
      </rPr>
      <t xml:space="preserve">
profil et nombre de personnes en charge de réaliser les visites</t>
    </r>
  </si>
  <si>
    <r>
      <rPr>
        <b/>
        <sz val="10"/>
        <rFont val="Syndicat BetaA Regular"/>
      </rPr>
      <t>Comment se déroule une visite à domicile ?</t>
    </r>
    <r>
      <rPr>
        <b/>
        <i/>
        <sz val="10"/>
        <rFont val="Syndicat BetaA Regular"/>
      </rPr>
      <t xml:space="preserve"> </t>
    </r>
    <r>
      <rPr>
        <i/>
        <sz val="10"/>
        <rFont val="Syndicat BetaA Regular"/>
      </rPr>
      <t xml:space="preserve">
déroulement / durée / contenu du kit (cf critères 4 et 5)</t>
    </r>
  </si>
  <si>
    <r>
      <rPr>
        <b/>
        <sz val="10"/>
        <rFont val="Syndicat BetaA Regular"/>
      </rPr>
      <t>Forte articulation avec un dispositif de type FSATME</t>
    </r>
    <r>
      <rPr>
        <sz val="10"/>
        <rFont val="Syndicat BetaA Regular"/>
      </rPr>
      <t xml:space="preserve">
Détailler les actions mises en place</t>
    </r>
  </si>
  <si>
    <r>
      <rPr>
        <b/>
        <sz val="10"/>
        <rFont val="Syndicat BetaA Regular"/>
      </rPr>
      <t>Suivi à N+1</t>
    </r>
    <r>
      <rPr>
        <sz val="10"/>
        <rFont val="Syndicat BetaA Regular"/>
      </rPr>
      <t xml:space="preserve">
Détailler les actions mises en place</t>
    </r>
  </si>
  <si>
    <r>
      <rPr>
        <b/>
        <sz val="10"/>
        <rFont val="Syndicat BetaA Regular"/>
      </rPr>
      <t>Animation territoriale</t>
    </r>
    <r>
      <rPr>
        <sz val="10"/>
        <rFont val="Syndicat BetaA Regular"/>
      </rPr>
      <t xml:space="preserve">
Détailler les actions mises en place</t>
    </r>
  </si>
  <si>
    <r>
      <t xml:space="preserve">La collectivité développe et consolide un réseau de partenaires susceptibles d’identifier et d’accompagner les ménages en situation de précarité énergétique.
La collectivité assure la coordination d'un comité dédié à l'orientation des ménages.
</t>
    </r>
    <r>
      <rPr>
        <i/>
        <sz val="10"/>
        <color indexed="60"/>
        <rFont val="Syndicat BetaA Regular"/>
      </rPr>
      <t>Cette tranche n'est accessible qu'aux collectivités engagées dans un dispositif pluriannuel.</t>
    </r>
  </si>
  <si>
    <r>
      <rPr>
        <b/>
        <sz val="10"/>
        <rFont val="Syndicat BetaA Regular"/>
      </rPr>
      <t>Evaluation locale</t>
    </r>
    <r>
      <rPr>
        <sz val="10"/>
        <rFont val="Syndicat BetaA Regular"/>
      </rPr>
      <t xml:space="preserve">
Détailler les actions mises en place</t>
    </r>
  </si>
  <si>
    <r>
      <t xml:space="preserve">Pour l’onglet </t>
    </r>
    <r>
      <rPr>
        <b/>
        <sz val="12"/>
        <rFont val="Syndicat BetaA Regular"/>
      </rPr>
      <t>1. Description générale</t>
    </r>
  </si>
  <si>
    <r>
      <t xml:space="preserve">Pour l’onglet </t>
    </r>
    <r>
      <rPr>
        <b/>
        <sz val="12"/>
        <rFont val="Syndicat BetaA Regular"/>
      </rPr>
      <t>2. Bilan années précédentes</t>
    </r>
  </si>
  <si>
    <r>
      <t xml:space="preserve">Pour l’onglet </t>
    </r>
    <r>
      <rPr>
        <b/>
        <sz val="12"/>
        <rFont val="Syndicat BetaA Regular"/>
      </rPr>
      <t>3. Budget</t>
    </r>
  </si>
  <si>
    <r>
      <t xml:space="preserve">Pour l’onglet </t>
    </r>
    <r>
      <rPr>
        <b/>
        <sz val="12"/>
        <rFont val="Syndicat BetaA Regular"/>
      </rPr>
      <t>4. Équipements</t>
    </r>
  </si>
  <si>
    <t>Nombre prévu de ménages recevant une visite</t>
  </si>
  <si>
    <t>Nombre réel de ménages ayant reçu une visite</t>
  </si>
  <si>
    <t>Partenaire financier 1</t>
  </si>
  <si>
    <t>Partenaire financier 2</t>
  </si>
  <si>
    <t>Partenaire financier 3</t>
  </si>
  <si>
    <t>Partenaire financier 4</t>
  </si>
  <si>
    <t>Partenaire financier 5</t>
  </si>
  <si>
    <t>Autre équipement de mesure (préciser)</t>
  </si>
  <si>
    <r>
      <t xml:space="preserve">2. Le dispositif cible les </t>
    </r>
    <r>
      <rPr>
        <b/>
        <sz val="10"/>
        <rFont val="Syndicat BetaA Reg"/>
      </rPr>
      <t>ménages en situation de précarité énergétique</t>
    </r>
    <r>
      <rPr>
        <sz val="10"/>
        <rFont val="Syndicat BetaA Reg"/>
      </rPr>
      <t xml:space="preserve">, telle que définie dans la loi n° 90-449 du 31 mai 1990 visant à la mise en oeuvre du droit au logement, et </t>
    </r>
    <r>
      <rPr>
        <b/>
        <sz val="10"/>
        <rFont val="Syndicat BetaA Reg"/>
      </rPr>
      <t>quel que soit le statut d'occupation du logement.</t>
    </r>
  </si>
  <si>
    <r>
      <t>3. Le dispositif prévoit une ou plusieurs démarche(s) d’</t>
    </r>
    <r>
      <rPr>
        <b/>
        <sz val="10"/>
        <rFont val="Syndicat BetaA Reg"/>
      </rPr>
      <t>identification des publics cibles</t>
    </r>
    <r>
      <rPr>
        <sz val="10"/>
        <rFont val="Syndicat BetaA Reg"/>
      </rPr>
      <t xml:space="preserve">, qu'il est en mesure d'expliciter. Il s'agit de : </t>
    </r>
  </si>
  <si>
    <r>
      <t xml:space="preserve">Ø     </t>
    </r>
    <r>
      <rPr>
        <b/>
        <sz val="10"/>
        <rFont val="Syndicat BetaA Reg"/>
      </rPr>
      <t>Traiter le stock de dossiers FSL</t>
    </r>
    <r>
      <rPr>
        <sz val="10"/>
        <rFont val="Syndicat BetaA Reg"/>
      </rPr>
      <t xml:space="preserve"> qui constitue un premier gisement de cas à visiter systématiquement, notamment les ménages qui ont bénéficié plusieurs fois d’aides pour impayés d’énergie. </t>
    </r>
  </si>
  <si>
    <r>
      <t xml:space="preserve">Ø     Mener une campagne de </t>
    </r>
    <r>
      <rPr>
        <b/>
        <sz val="10"/>
        <rFont val="Syndicat BetaA Reg"/>
      </rPr>
      <t>visites systématiques dans les zones où se concentrent les situations de précarité énergétique</t>
    </r>
    <r>
      <rPr>
        <sz val="10"/>
        <rFont val="Syndicat BetaA Reg"/>
      </rPr>
      <t>.</t>
    </r>
  </si>
  <si>
    <r>
      <t xml:space="preserve">Ø     Intervenir au cas par cas, </t>
    </r>
    <r>
      <rPr>
        <b/>
        <sz val="10"/>
        <rFont val="Syndicat BetaA Reg"/>
      </rPr>
      <t>suite à un signalement</t>
    </r>
    <r>
      <rPr>
        <sz val="10"/>
        <rFont val="Syndicat BetaA Reg"/>
      </rPr>
      <t xml:space="preserve"> par des « donneurs d’alertes » (travailleurs sociaux, intervenants médicaux…) ou par les ménages eux-mêmes.</t>
    </r>
  </si>
  <si>
    <r>
      <t xml:space="preserve">4. Le dispositif comporte </t>
    </r>
    <r>
      <rPr>
        <b/>
        <sz val="10"/>
        <rFont val="Syndicat BetaA Reg"/>
      </rPr>
      <t>a minima une visite du ménage dans son logement</t>
    </r>
    <r>
      <rPr>
        <sz val="10"/>
        <rFont val="Syndicat BetaA Reg"/>
      </rPr>
      <t xml:space="preserve">, qui vise à établir avec la famille un diagnostic socio-technique de sa situation.  Cette visite ne pré-suppose pas de travaux. Elle est d'abord destinée à identifier les situations de précarité énergétique, et qualifier la situation du ménage. </t>
    </r>
  </si>
  <si>
    <r>
      <t>5. Le dispositif prévoit l</t>
    </r>
    <r>
      <rPr>
        <b/>
        <sz val="10"/>
        <rFont val="Syndicat BetaA Reg"/>
      </rPr>
      <t>’installation</t>
    </r>
    <r>
      <rPr>
        <sz val="10"/>
        <rFont val="Syndicat BetaA Reg"/>
      </rPr>
      <t xml:space="preserve"> durant la visite, </t>
    </r>
    <r>
      <rPr>
        <b/>
        <sz val="10"/>
        <rFont val="Syndicat BetaA Reg"/>
      </rPr>
      <t>de petits équipements</t>
    </r>
    <r>
      <rPr>
        <sz val="10"/>
        <rFont val="Syndicat BetaA Reg"/>
      </rPr>
      <t xml:space="preserve"> peu onéreux et permettant rapidement des économies et/ou l’amélioration du confort. Ces équipements peuvent concerner à la fois l’énergie et l’eau (ampoules basse consommation, multiprise avec interrupteur, joint de fenêtre, survitrage, aérateur de robinet, réducteur de débit…). </t>
    </r>
  </si>
  <si>
    <r>
      <t xml:space="preserve">6. </t>
    </r>
    <r>
      <rPr>
        <b/>
        <sz val="10"/>
        <rFont val="Syndicat BetaA Reg"/>
      </rPr>
      <t>En amont des visites</t>
    </r>
    <r>
      <rPr>
        <sz val="10"/>
        <rFont val="Syndicat BetaA Reg"/>
      </rPr>
      <t>, le dispositif prévoit et organise l</t>
    </r>
    <r>
      <rPr>
        <b/>
        <sz val="10"/>
        <rFont val="Syndicat BetaA Reg"/>
      </rPr>
      <t>’information et la coordination régulière des partenaires concernés</t>
    </r>
    <r>
      <rPr>
        <sz val="10"/>
        <rFont val="Syndicat BetaA Reg"/>
      </rPr>
      <t>, notamment pour les donneurs d’alerte et relais locaux à même de faire « remonter » des ménages susceptibles de bénéficier d’une visite à domicile.</t>
    </r>
  </si>
  <si>
    <r>
      <t xml:space="preserve">FORFAIT (action) </t>
    </r>
    <r>
      <rPr>
        <i/>
        <sz val="10"/>
        <rFont val="Syndicat BetaA Reg"/>
      </rPr>
      <t>- annuel</t>
    </r>
  </si>
  <si>
    <t>Nombre de ménages qui recevront une visite</t>
  </si>
  <si>
    <t>Description générale du dispositif
Merci de ne compléter que les cases jaunes et rouges foncées (menus déroulants)
Les cases rouges clair se remplissent automatiquement</t>
  </si>
  <si>
    <t>Budget prévisionnel
Merci de ne compléter que les cases jaunes et rouges foncées (menus déroulants)
Les cases rouges clair se remplissent automatiquement</t>
  </si>
  <si>
    <t>Équipement d'économies d'énergie</t>
  </si>
  <si>
    <r>
      <t xml:space="preserve">Budget prévisionnel - </t>
    </r>
    <r>
      <rPr>
        <i/>
        <sz val="10"/>
        <color indexed="9"/>
        <rFont val="Syndicat BetaA Regular"/>
      </rPr>
      <t>petits équipements</t>
    </r>
    <r>
      <rPr>
        <sz val="10"/>
        <color indexed="9"/>
        <rFont val="Syndicat BetaA Regular"/>
      </rPr>
      <t xml:space="preserve">
Merci de ne compléter que les cases jaunes
Les cases rouges clair se remplissent automatiquement</t>
    </r>
  </si>
  <si>
    <r>
      <t>TOTAUX (</t>
    </r>
    <r>
      <rPr>
        <i/>
        <sz val="10"/>
        <color indexed="9"/>
        <rFont val="Syndicat BetaA Reg"/>
      </rPr>
      <t>toute la période</t>
    </r>
    <r>
      <rPr>
        <sz val="10"/>
        <color indexed="9"/>
        <rFont val="Syndicat BetaA Reg"/>
      </rPr>
      <t>)</t>
    </r>
  </si>
  <si>
    <t>Année 4</t>
  </si>
  <si>
    <t>Objectif/an pour 1000 ménages</t>
  </si>
  <si>
    <t>Coût équipement/ ménage</t>
  </si>
  <si>
    <t>Envoyer une version par email et une version papier accompagnée d'un courrier (après validation du dossier par email) à signature de l'élu en charge du dispositif et entête de la collectivité pilote</t>
  </si>
  <si>
    <t>Note pour remplissage du dossier de candidature</t>
  </si>
  <si>
    <t>Informations générales</t>
  </si>
  <si>
    <t>Contacts</t>
  </si>
  <si>
    <t>Nom local du dispositif</t>
  </si>
  <si>
    <t>Dans quel.s outil.s de politique publique le Slime est-il inscrit?</t>
  </si>
  <si>
    <t>Accompagnement renforcé</t>
  </si>
  <si>
    <r>
      <t>Qui instal</t>
    </r>
    <r>
      <rPr>
        <b/>
        <sz val="10"/>
        <color indexed="10"/>
        <rFont val="Syndicat BetaA Reg"/>
      </rPr>
      <t>le</t>
    </r>
    <r>
      <rPr>
        <b/>
        <sz val="10"/>
        <rFont val="Syndicat BetaA Reg"/>
      </rPr>
      <t xml:space="preserve"> les équipements d'économies d'énergie ?</t>
    </r>
  </si>
  <si>
    <t>Besoin de formation à la médiation énergie bailleur-locataire</t>
  </si>
  <si>
    <r>
      <t xml:space="preserve">7. </t>
    </r>
    <r>
      <rPr>
        <b/>
        <sz val="10"/>
        <rFont val="Syndicat BetaA Reg"/>
      </rPr>
      <t>Après la réalisation des visites</t>
    </r>
    <r>
      <rPr>
        <sz val="10"/>
        <rFont val="Syndicat BetaA Reg"/>
      </rPr>
      <t xml:space="preserve">, le dispositif prévoit les </t>
    </r>
    <r>
      <rPr>
        <b/>
        <sz val="10"/>
        <rFont val="Syndicat BetaA Reg"/>
      </rPr>
      <t>outils de liaison et l'organisation nécessaires</t>
    </r>
    <r>
      <rPr>
        <sz val="10"/>
        <rFont val="Syndicat BetaA Reg"/>
      </rPr>
      <t xml:space="preserve"> pour assurer, chaque fois qu'ils pourraient être éligibles,</t>
    </r>
    <r>
      <rPr>
        <b/>
        <sz val="10"/>
        <rFont val="Syndicat BetaA Reg"/>
      </rPr>
      <t xml:space="preserve"> la réorientation des ménages</t>
    </r>
    <r>
      <rPr>
        <sz val="10"/>
        <rFont val="Syndicat BetaA Reg"/>
      </rPr>
      <t xml:space="preserve"> détectés via le Slime vers les dispositifs locaux et/ou nationaux de lutte contre la précarité énergétique mobilisables sur le territoire (notamment le programme Habiter Mieux)</t>
    </r>
  </si>
  <si>
    <t>Candidature préparée avec le soutien méthodologique d'un "ambassadeur du Slime" ?</t>
  </si>
  <si>
    <t>Ambassadeur Slime</t>
  </si>
  <si>
    <t>Ambassadeur</t>
  </si>
  <si>
    <r>
      <rPr>
        <b/>
        <sz val="10"/>
        <rFont val="Syndicat BetaA Regular"/>
      </rPr>
      <t>Accompagnement renforcé (</t>
    </r>
    <r>
      <rPr>
        <b/>
        <i/>
        <sz val="10"/>
        <rFont val="Syndicat BetaA Regular"/>
      </rPr>
      <t>au-delà des 20%</t>
    </r>
    <r>
      <rPr>
        <b/>
        <sz val="10"/>
        <rFont val="Syndicat BetaA Regular"/>
      </rPr>
      <t>)</t>
    </r>
    <r>
      <rPr>
        <sz val="10"/>
        <rFont val="Syndicat BetaA Regular"/>
      </rPr>
      <t xml:space="preserve">
Détailler les actions mises en place si différentes de celles prévues dans l'objectif socle de 20% des ménages</t>
    </r>
  </si>
  <si>
    <t>Quels sont les critères retenus pour caractériser la précarité énergétique ?</t>
  </si>
  <si>
    <t>Modalités d'accompagnement renforcé</t>
  </si>
  <si>
    <t>Autre, à préciser ci-dessous:</t>
  </si>
  <si>
    <r>
      <t xml:space="preserve">8. Le dispositif prévoit et détaille les </t>
    </r>
    <r>
      <rPr>
        <b/>
        <sz val="10"/>
        <rFont val="Syndicat BetaA Reg"/>
      </rPr>
      <t>modalités d'accompagnement renforcé</t>
    </r>
    <r>
      <rPr>
        <sz val="10"/>
        <rFont val="Syndicat BetaA Reg"/>
      </rPr>
      <t xml:space="preserve"> pour au moins 20% des ménages bénéficiaires du Slime, après la réalisation des visites et la réorientation des ménages vers des dispositifs adaptés à leur situation.</t>
    </r>
  </si>
  <si>
    <t xml:space="preserve">11. La collectivité s’engage à faire certifier les dépenses liées au programme Slime par le comptable public, et à faire signer le récapitulatif de ces dépenses par l’élu en charge du dispositif. </t>
  </si>
  <si>
    <t>Candidature préparée avec le soutien méthodologique d'un "ambassadeur Slime"</t>
  </si>
  <si>
    <t>Besoin de formation à la "médiation bailleur-locataire"</t>
  </si>
  <si>
    <t>Formation bailleur-locataire</t>
  </si>
  <si>
    <r>
      <rPr>
        <b/>
        <sz val="10"/>
        <rFont val="Syndicat BetaA Regular"/>
      </rPr>
      <t xml:space="preserve">Comment et par qui sont repérés les ménages ? </t>
    </r>
    <r>
      <rPr>
        <i/>
        <sz val="10"/>
        <rFont val="Syndicat BetaA Regular"/>
      </rPr>
      <t xml:space="preserve"> (cf critère 3)</t>
    </r>
    <r>
      <rPr>
        <sz val="10"/>
        <rFont val="Syndicat BetaA Regular"/>
      </rPr>
      <t xml:space="preserve">
</t>
    </r>
    <r>
      <rPr>
        <i/>
        <sz val="10"/>
        <rFont val="Syndicat BetaA Regular"/>
      </rPr>
      <t>Identification des donneurs d'alerte / fréquence et modalité des réunions d'information des donneurs d'alerte / modalités de repérage</t>
    </r>
  </si>
  <si>
    <t>Autres démarches d'identification, à préciser</t>
  </si>
  <si>
    <r>
      <rPr>
        <b/>
        <sz val="10"/>
        <rFont val="Syndicat BetaA Regular"/>
      </rPr>
      <t>Détailler le circuit et les modalités d'orientation et d'accompagnement renforcé des ménages</t>
    </r>
    <r>
      <rPr>
        <i/>
        <sz val="10"/>
        <rFont val="Syndicat BetaA Regular"/>
      </rPr>
      <t xml:space="preserve">
Orientation pendant ou après la visite / par qui ? / vers quelles structures ? / vers quel type de solutions ? / outils utilisés / revue des dossiers par un comité ? / comment sont repérées les structures proposant des solutions ? (cf critère 7)
Modalités d'accompagnement renforcé / quels services et partenaires réalisent chacun de ces accompagnements / besoins en formation (cf critère 8)</t>
    </r>
  </si>
  <si>
    <r>
      <t>Comment est animé/coordonnée le dispositif ?</t>
    </r>
    <r>
      <rPr>
        <b/>
        <i/>
        <sz val="10"/>
        <rFont val="Syndicat BetaA Regular"/>
      </rPr>
      <t xml:space="preserve"> </t>
    </r>
    <r>
      <rPr>
        <i/>
        <sz val="10"/>
        <rFont val="Syndicat BetaA Regular"/>
      </rPr>
      <t>(cf critère 6)</t>
    </r>
    <r>
      <rPr>
        <b/>
        <sz val="10"/>
        <rFont val="Syndicat BetaA Regular"/>
      </rPr>
      <t xml:space="preserve">
</t>
    </r>
    <r>
      <rPr>
        <i/>
        <sz val="10"/>
        <rFont val="Syndicat BetaA Regular"/>
      </rPr>
      <t>Qui assure l'animation du dispositif, l'information et la coordination régulière des partenaires concernés ; et selon quelles modalités ?</t>
    </r>
  </si>
  <si>
    <t>La collectivité ne doit remplir que les cases jaunes et rouges foncées (menus déroulants). Les cases rouges clair se remplissent automatiquement</t>
  </si>
  <si>
    <t>Type de territoire</t>
  </si>
  <si>
    <t>Régional</t>
  </si>
  <si>
    <t>Départemental</t>
  </si>
  <si>
    <t>Métropole</t>
  </si>
  <si>
    <t>Infra-départemental (EPCI, commune, etc)</t>
  </si>
  <si>
    <t>Autre critère, à préciser ci-dessous:</t>
  </si>
  <si>
    <t>Conseiller habitat</t>
  </si>
  <si>
    <t>slime@cler.org</t>
  </si>
  <si>
    <t>Quelle structure réalise l'accompagnement renfocé ?</t>
  </si>
  <si>
    <r>
      <t xml:space="preserve">Pour l’onglet </t>
    </r>
    <r>
      <rPr>
        <b/>
        <sz val="12"/>
        <rFont val="Syndicat BetaA Regular"/>
      </rPr>
      <t>5. Critères de sélection</t>
    </r>
  </si>
  <si>
    <t>Le remplissage des colonnes B et C fait office d'engagement de la collectivité vis-à-vis des critères de sélection.</t>
  </si>
  <si>
    <t>Critères de sélection
Merci de ne compléter que les cases jaunes et rouges foncées (menus déroulants)
Les cases rouges clair se remplissent automatiquement
Le remplissage des colonnes B et C fait office d'engagement de la collectivité vis-à-vis des critères de sélection.</t>
  </si>
  <si>
    <t>Dépenses d'exploitation (frais directs)</t>
  </si>
  <si>
    <t>détailler dépense si besoin</t>
  </si>
  <si>
    <t>Dépenses de personnel (moyens humains)</t>
  </si>
  <si>
    <t>2. Diagnostics socio-techniques et accompagnement renforcé</t>
  </si>
  <si>
    <t>3. Evaluation</t>
  </si>
  <si>
    <t>4. Formations et accompagnement méthodologique</t>
  </si>
  <si>
    <t>4.1 Formations</t>
  </si>
  <si>
    <t>4.2 Accompagnement méthodologique</t>
  </si>
  <si>
    <t>La collectivité doit transposer les coûts des équipements dans l'onglet 3.Budget section "Diagnostics socio-techniques et accompagnement renforcé".</t>
  </si>
  <si>
    <t>Total plafonné</t>
  </si>
  <si>
    <t>Formations</t>
  </si>
  <si>
    <t>Services et partenaires réalisant ces accompagnements</t>
  </si>
  <si>
    <t>1ère année et ambassadeur</t>
  </si>
  <si>
    <t>Quel est le profil des chargés de visite (2ème) ?</t>
  </si>
  <si>
    <t>N/A</t>
  </si>
  <si>
    <t>Durée totale de la/des visites</t>
  </si>
  <si>
    <t>Bilan de la période précédente
Merci de ne compléter que les cases jaunes et rouges foncées (menus déroulants)
Les cases rouges clair se remplissent automatiquement</t>
  </si>
  <si>
    <t>Gestion et suivi administratif</t>
  </si>
  <si>
    <t>Coordination des visites à domicile</t>
  </si>
  <si>
    <t xml:space="preserve">Gestion et suivi administratif </t>
  </si>
  <si>
    <t>Frais de formation au diagnostic sociotechnique</t>
  </si>
  <si>
    <t>Actions de sensibilisation, animation et formation auprès des professionnels</t>
  </si>
  <si>
    <t>Recrutement des chargés de visites</t>
  </si>
  <si>
    <t>Réalisation de l'évaluation</t>
  </si>
  <si>
    <t>Frais de formation à la médiation bailleur-locataire</t>
  </si>
  <si>
    <t>Communication</t>
  </si>
  <si>
    <t>Déplacements</t>
  </si>
  <si>
    <t>Coordination et suivi opérationnel de l'évaluation</t>
  </si>
  <si>
    <t>Frais d'accompagnement méthodologique par un "Ambassadeur du Slime"</t>
  </si>
  <si>
    <t>Équipements d'économies d'énergie</t>
  </si>
  <si>
    <t>Coordination et suivi opérationnel du dispositif</t>
  </si>
  <si>
    <t>Équipements de mesure mis à disposition des chargés de visite</t>
  </si>
  <si>
    <t>Aide aux démarches administratives</t>
  </si>
  <si>
    <t>Diagnostics socio-techniques et accompagnement renforcé</t>
  </si>
  <si>
    <r>
      <t xml:space="preserve">Coût jour </t>
    </r>
    <r>
      <rPr>
        <i/>
        <sz val="10"/>
        <rFont val="Syndicat BetaA Reg"/>
      </rPr>
      <t>ou</t>
    </r>
    <r>
      <rPr>
        <b/>
        <sz val="10"/>
        <rFont val="Syndicat BetaA Reg"/>
      </rPr>
      <t xml:space="preserve"> unitaire</t>
    </r>
  </si>
  <si>
    <t>Montant (€)</t>
  </si>
  <si>
    <t>OUI - 5%</t>
  </si>
  <si>
    <t>OUI - 10%</t>
  </si>
  <si>
    <t>OUI - 15%</t>
  </si>
  <si>
    <t>OUI - 20%</t>
  </si>
  <si>
    <t>OUI - 25%</t>
  </si>
  <si>
    <t>Avance</t>
  </si>
  <si>
    <t>Se référer au site internet du Slime (www.lesslime.fr) pour :
le descriptif du dispositif, la foire aux questions, les vidéos présentant les visites à domicile, le dossier de candidature et les actualités du dispositif</t>
  </si>
  <si>
    <t>Cet onglet n'est à remplir que par les collectivités demandant un renouvellement de leur Slime.</t>
  </si>
  <si>
    <t>Collectivité pilotant le Slime (cf critère de sélection 1)</t>
  </si>
  <si>
    <t>Nom local du dispositif (par ex. Slime CLER…)</t>
  </si>
  <si>
    <t>Territoire d'action du dispositif Slime</t>
  </si>
  <si>
    <t xml:space="preserve">Budget total du dispositif local Slime </t>
  </si>
  <si>
    <t>Budget de la collectivité éligible au co-financement via le Slime</t>
  </si>
  <si>
    <t>Co-financement Slime possible (total)</t>
  </si>
  <si>
    <t>La collectivité souhaite demander une avance (en % du co-financement Slime total)</t>
  </si>
  <si>
    <t>Co-financement Slime (par an)</t>
  </si>
  <si>
    <t>Date de début de convention Slime+</t>
  </si>
  <si>
    <t>Nombre de chargés de visite mobilisés pour le Slime</t>
  </si>
  <si>
    <t>Il est prévu qu’au moins 20% des ménages bénéficiaires du Slime bénéficient d’un accompagnement renforcé vers la mise en œuvre des solutions. Une bonification de 50€ est accordée à chaque tranche supplémentaire de 10% de ménages bénéficiant d'un accompagnement renforcé.</t>
  </si>
  <si>
    <t xml:space="preserve">La collectivité développe des dispositifs correspondant aux besoins identifiés dans le cadre du Slime et qui bénéficieront à au moins 20% des ménages bénéficiaires (exemple : Fond social d’aide aux travaux de maitrise d’énergie, fond d’aide au remplacement d’équipements…). </t>
  </si>
  <si>
    <t>Date de début du Slime</t>
  </si>
  <si>
    <t>Date de fin du Slime</t>
  </si>
  <si>
    <t xml:space="preserve">Budget prévisionnel de la collectivité pour le Slime </t>
  </si>
  <si>
    <t xml:space="preserve">Budget réel de la collectivité pour le Slime </t>
  </si>
  <si>
    <t>Éléments qualitatifs sur le repérage
Quelles ont été vos difficultés ? Comment ont-elles été surmontées ? Qu'est-ce qui change depuis le dernier Slime ? Qu'est-ce qui perdure ?
Vous pouvez également partager des réussites sur la mise en œuvre du Slime.</t>
  </si>
  <si>
    <t>Éléments qualitatifs sur la réalisation des visites à domicile
Quelles ont été vos difficultés ? Comment ont-elles été surmontées ? Qu'est-ce qui change depuis le dernier Slime ? Qu'est-ce qui perdure ?
Vous pouvez également partager des réussites sur la mise en œuvre du Slime.</t>
  </si>
  <si>
    <t>Éléments qualitatifs sur l'orientation et l'accompagnement renforcé
Quelles ont été vos difficultés ? Comment ont-elles été surmontées ? Qu'est-ce qui change depuis le dernier Slime ? Qu'est-ce qui perdure ?
Vous pouvez également partager des réussites sur la mise en œuvre du Slime.</t>
  </si>
  <si>
    <t>Autres éléments sur la mise en oeuvre du Slime 
Le Slime a-t-il permis de déclencher d'autres actions ? A-t-il contribué à identifier, voire à répondre (par des actions/dispostifs complémentaires) à d'autres besoins pour lutter contre la précarité énergétique ?</t>
  </si>
  <si>
    <t>DÉPENSES DE LA COLLECTIVITÉ  ÉLIGIBLES AU FINANCEMENT Slime</t>
  </si>
  <si>
    <t>DÉPENSES DES PARTENAIRES FINANCIERS (non éligible au financement Slime)</t>
  </si>
  <si>
    <t>Fiche Slime</t>
  </si>
  <si>
    <t>L'animateur Slime</t>
  </si>
  <si>
    <t>La collectivité doit contacter le CLER si elle souhaite ajouter des lignes au budget.</t>
  </si>
  <si>
    <t>La collectivité doit sélectionner via les menus déroulants le type de dépense en question. La collectivité peut demander au CLER d'en ajouter, ou à défaut, de laisser la case vide et détailler la dépense dans la case à côté "détailler dépense si besoin".</t>
  </si>
  <si>
    <t>Nombre (jours, km, kits, etc)</t>
  </si>
  <si>
    <t>Partenaire opérationnel</t>
  </si>
  <si>
    <t>Collectivité et partenaire opérationnel</t>
  </si>
  <si>
    <t>Réalisation des visites à domicile</t>
  </si>
  <si>
    <t>Autre (préciser à droite)</t>
  </si>
  <si>
    <t>Un objectif minimal de 50 ménages par an pour toutes les collectivités
9. Les objectifs des visites à domicile correspondent à :
Ø    Pour les territoires d'action (département, ville, EPCI, territoire expérimental circonscrit) de moins de 300 000 ménages :
au moins 1/1000 ménage accompagné la première année
au moins 1,5/1000 ménage accompagné la deuxième année
au moins 2/1000 ménage accompagné la troisième année*
*Au-delà de 450 ménages accompagnés la collectivité n’est plus soumise à une obligation
Ø    Pour les territoires d'action (département, ville, EPCI, territoire expérimental circonscrit) de plus de 300 000 ménages :
Au moins 300 ménages accompagnés la première année
Au moins 450 ménages accompagnés les années suivantes
Ø    au moins 1/1000 ménage par an pour les territoires d’action à densité peu élevée quelle que soit l’année de pilotage du Slime :
o	de plein droit pour les collectivités possédant une densité de population inférieure à 50hab/km2</t>
  </si>
  <si>
    <t>10. Le dispositif concerné n'est pas co-financé par l’ADEME, par l'ANAH ou par le SARE.</t>
  </si>
  <si>
    <t>12. La collectivité s’engage à utiliser le logicial SoliDiag, mis à disposition par le CLER, pour le reporting des visites.</t>
  </si>
  <si>
    <t>13. La collectivité s’engage à fournir un bilan annuel au CLER des activités (dépenses réalisées et ménages accompagnés et saisis dans SoliDiag).</t>
  </si>
  <si>
    <t>Commentaires pour le jury de sélection (si besoin)</t>
  </si>
  <si>
    <t>14. La collectivité s’engage à faire signer une fiche RGPD à chaque ménage bénéficiaire du dispositif et à conserver cette fiche qui attestera de la visite en cas d'audit.</t>
  </si>
  <si>
    <r>
      <t xml:space="preserve">Pour les cellules de description (lignes 46 à 94) se reporter à l’onglet </t>
    </r>
    <r>
      <rPr>
        <i/>
        <sz val="12"/>
        <rFont val="Syndicat BetaA Regular"/>
      </rPr>
      <t>5. Critères de sélection</t>
    </r>
  </si>
  <si>
    <t>Dans "Accompagnement méthodologique Ambassadeur Slime" (A62, par exemple): cet accompagnement n'est valable qu'en phase de candidature et seule la prestation d'un ambassadeur Slime habilité par le CLER est prise en charge.</t>
  </si>
  <si>
    <t>Dans "Recettes prévisionnelles du dispositif": remplacer « collectivité pilote » (cellule A81) par le nom de la collectivité et « partenaire financier » (cellules A82 à A86) par leur nom</t>
  </si>
  <si>
    <t>Objectif de visite prévu (%)</t>
  </si>
  <si>
    <t>Objectif de visite réalisé (%)</t>
  </si>
  <si>
    <t>1. Le dispositif est piloté et financé ou co-financé par une ou des collectivités locales, leur groupement et établissement ou un groupement d'intérêt public (GIP).</t>
  </si>
  <si>
    <t>Accompagnement méthodologique</t>
  </si>
  <si>
    <t>Médiation énergie bailleur-locataire</t>
  </si>
  <si>
    <t>Aide à la gestion budgétaire</t>
  </si>
  <si>
    <t xml:space="preserve">Suivi régulier de la mise en œuvre des orientations post-visite </t>
  </si>
  <si>
    <t>Suivi et analyse des consommations d'énergie sur un temps long</t>
  </si>
  <si>
    <r>
      <t xml:space="preserve">Quelles sont les modalités d'accompagnement renforcé prévues par le dispositif ? 
-
Quels services/partenaires réalisent chacun de ces accompagnements ?
?
</t>
    </r>
    <r>
      <rPr>
        <b/>
        <sz val="11"/>
        <rFont val="Syndicat BetaA Regular"/>
      </rPr>
      <t xml:space="preserve">
</t>
    </r>
    <r>
      <rPr>
        <b/>
        <i/>
        <sz val="10"/>
        <rFont val="Syndicat BetaA Regular"/>
      </rPr>
      <t xml:space="preserve"> Liste non exhaustive :</t>
    </r>
    <r>
      <rPr>
        <i/>
        <sz val="10"/>
        <rFont val="Syndicat BetaA Regular"/>
      </rPr>
      <t xml:space="preserve">
- Mise en place d'une action de médiation bailleur-locataire sur les questions énergétiques dans le logement,
- Aide aux démarches administratives : pour changer de logement, remplir une déclaration de revenus, changer de fournisseur/de contrat d'énergie, faire une demande de prêt ou d'échelonnement d'une dette d'énergie...
- Suivi régulier de la mise en œuvre des orientations post-visite : rappels téléphoniques du ménage/des acteurs relais, nouvelle(s) visite(s)...
- Aide à la gestion budgétaire, 
- Suivi et analyse des consommations d'énergie sur un temps long,
- Etc. </t>
    </r>
  </si>
  <si>
    <t>Accompagnement renforcé (préciser à droite)</t>
  </si>
  <si>
    <t>Coordination / Animation territoriale</t>
  </si>
  <si>
    <t>Autre, à préciser ci-dessous :</t>
  </si>
  <si>
    <t>1. Coordination du dispositif et animation territoriale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</si>
</sst>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  <numFmt numFmtId="165" formatCode="0#\ ##\ ##\ ##\ ##"/>
    <numFmt numFmtId="166" formatCode="#,##0.00&quot; €&quot;"/>
    <numFmt numFmtId="167" formatCode="0.0"/>
    <numFmt numFmtId="168" formatCode="#,##0.00&quot;   &quot;"/>
    <numFmt numFmtId="169" formatCode="#,##0.00\ _€"/>
    <numFmt numFmtId="170" formatCode="_-* #,##0.00\ [$€-40C]_-;\-* #,##0.00\ [$€-40C]_-;_-* &quot;-&quot;??\ [$€-40C]_-;_-@_-"/>
    <numFmt numFmtId="171" formatCode="#,##0.00\ &quot;€&quot;;[Red]#,##0.00\ &quot;€&quot;"/>
    <numFmt numFmtId="172" formatCode="#,##0.00\ &quot;€&quot;"/>
    <numFmt numFmtId="173" formatCode="0.000"/>
  </numFmts>
  <fonts count="51">
    <font>
      <sz val="10"/>
      <name val="Verdana"/>
      <family val="2"/>
    </font>
    <font>
      <sz val="10"/>
      <name val="Arial"/>
      <family val="2"/>
    </font>
    <font>
      <strike/>
      <sz val="10"/>
      <color indexed="16"/>
      <name val="Verdana"/>
      <family val="2"/>
    </font>
    <font>
      <u/>
      <sz val="10"/>
      <color indexed="39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Syndicat BetaA Regular"/>
    </font>
    <font>
      <i/>
      <sz val="10"/>
      <name val="Syndicat BetaA Regular"/>
    </font>
    <font>
      <b/>
      <sz val="10"/>
      <name val="Syndicat BetaA Regular"/>
    </font>
    <font>
      <u/>
      <sz val="10"/>
      <name val="Syndicat BetaA Regular"/>
    </font>
    <font>
      <b/>
      <i/>
      <sz val="10"/>
      <name val="Syndicat BetaA Regular"/>
    </font>
    <font>
      <sz val="11"/>
      <name val="Syndicat BetaA Regular"/>
    </font>
    <font>
      <i/>
      <sz val="10"/>
      <color indexed="60"/>
      <name val="Syndicat BetaA Regular"/>
    </font>
    <font>
      <b/>
      <sz val="12"/>
      <name val="Syndicat BetaA Regular"/>
    </font>
    <font>
      <sz val="12"/>
      <name val="Syndicat BetaA Regular"/>
    </font>
    <font>
      <i/>
      <sz val="12"/>
      <name val="Syndicat BetaA Regular"/>
    </font>
    <font>
      <b/>
      <sz val="10"/>
      <name val="Syndicat BetaA Reg"/>
    </font>
    <font>
      <sz val="10"/>
      <name val="Syndicat BetaA Reg"/>
    </font>
    <font>
      <sz val="11"/>
      <name val="Syndicat BetaA Reg"/>
    </font>
    <font>
      <i/>
      <sz val="10"/>
      <name val="Syndicat BetaA Reg"/>
    </font>
    <font>
      <b/>
      <sz val="12"/>
      <name val="Syndicat BetaA Reg"/>
    </font>
    <font>
      <sz val="12"/>
      <name val="Syndicat BetaA Reg"/>
    </font>
    <font>
      <b/>
      <i/>
      <sz val="10"/>
      <name val="Syndicat BetaA Reg"/>
    </font>
    <font>
      <b/>
      <sz val="12"/>
      <color indexed="8"/>
      <name val="Syndicat BetaA Reg"/>
    </font>
    <font>
      <sz val="10"/>
      <color indexed="9"/>
      <name val="Syndicat BetaA Regular"/>
    </font>
    <font>
      <sz val="10"/>
      <color indexed="9"/>
      <name val="Syndicat BetaA Reg"/>
    </font>
    <font>
      <i/>
      <sz val="10"/>
      <color indexed="9"/>
      <name val="Syndicat BetaA Reg"/>
    </font>
    <font>
      <i/>
      <sz val="10"/>
      <color indexed="9"/>
      <name val="Syndicat BetaA Regular"/>
    </font>
    <font>
      <b/>
      <sz val="10"/>
      <color indexed="10"/>
      <name val="Syndicat BetaA Reg"/>
    </font>
    <font>
      <sz val="12"/>
      <color theme="1"/>
      <name val="Calibri"/>
      <family val="2"/>
      <scheme val="minor"/>
    </font>
    <font>
      <sz val="12"/>
      <color theme="1"/>
      <name val="Syndicat BetaA Reg"/>
    </font>
    <font>
      <sz val="10"/>
      <color theme="0"/>
      <name val="Syndicat BetaA Regular"/>
    </font>
    <font>
      <sz val="10"/>
      <color theme="0"/>
      <name val="Syndicat BetaA Reg"/>
    </font>
    <font>
      <b/>
      <sz val="10"/>
      <color theme="0"/>
      <name val="Syndicat BetaA Reg"/>
    </font>
    <font>
      <b/>
      <sz val="10"/>
      <color theme="1"/>
      <name val="Syndicat BetaA Reg"/>
    </font>
    <font>
      <sz val="10"/>
      <color theme="1"/>
      <name val="Syndicat BetaA Reg"/>
    </font>
    <font>
      <i/>
      <sz val="10"/>
      <color theme="0"/>
      <name val="Syndicat BetaA Reg"/>
    </font>
    <font>
      <sz val="10"/>
      <color rgb="FF000000"/>
      <name val="Syndicat BetaA Reg"/>
    </font>
    <font>
      <sz val="10"/>
      <color theme="1"/>
      <name val="Syndicat BetaA Regular"/>
    </font>
    <font>
      <sz val="11"/>
      <color theme="0"/>
      <name val="Syndicat BetaA Regular"/>
    </font>
    <font>
      <sz val="11"/>
      <color theme="1"/>
      <name val="Syndicat BetaA Regular"/>
    </font>
    <font>
      <i/>
      <sz val="10"/>
      <color theme="1"/>
      <name val="Syndicat BetaA Regular"/>
    </font>
    <font>
      <b/>
      <i/>
      <sz val="12"/>
      <color theme="0"/>
      <name val="Syndicat BetaA Regular"/>
    </font>
    <font>
      <b/>
      <sz val="12"/>
      <color theme="1"/>
      <name val="Syndicat BetaA Reg"/>
    </font>
    <font>
      <b/>
      <sz val="12"/>
      <color theme="0"/>
      <name val="Syndicat BetaA Reg"/>
    </font>
    <font>
      <sz val="12"/>
      <color theme="0"/>
      <name val="Syndicat BetaA Reg"/>
    </font>
    <font>
      <b/>
      <sz val="10"/>
      <color indexed="65"/>
      <name val="Syndicat BetaA Reg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name val="Syndicat BetaA Regular"/>
    </font>
    <font>
      <u/>
      <sz val="10"/>
      <color theme="11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35542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rgb="FFFCC84D"/>
        <bgColor indexed="27"/>
      </patternFill>
    </fill>
    <fill>
      <patternFill patternType="solid">
        <fgColor theme="0"/>
        <bgColor indexed="22"/>
      </patternFill>
    </fill>
    <fill>
      <patternFill patternType="solid">
        <fgColor rgb="FFED644B"/>
        <bgColor indexed="22"/>
      </patternFill>
    </fill>
    <fill>
      <patternFill patternType="solid">
        <fgColor rgb="FFED644B"/>
        <bgColor indexed="64"/>
      </patternFill>
    </fill>
    <fill>
      <patternFill patternType="solid">
        <fgColor rgb="FFED644B"/>
        <bgColor indexed="31"/>
      </patternFill>
    </fill>
    <fill>
      <patternFill patternType="solid">
        <fgColor rgb="FFFCC84D"/>
        <bgColor indexed="64"/>
      </patternFill>
    </fill>
    <fill>
      <patternFill patternType="solid">
        <fgColor rgb="FFC35542"/>
        <bgColor indexed="64"/>
      </patternFill>
    </fill>
    <fill>
      <patternFill patternType="solid">
        <fgColor theme="1"/>
        <bgColor indexed="59"/>
      </patternFill>
    </fill>
    <fill>
      <patternFill patternType="solid">
        <fgColor rgb="FFFCC84D"/>
        <bgColor indexed="31"/>
      </patternFill>
    </fill>
    <fill>
      <patternFill patternType="solid">
        <fgColor theme="0"/>
        <bgColor indexed="55"/>
      </patternFill>
    </fill>
    <fill>
      <patternFill patternType="solid">
        <fgColor theme="1"/>
        <bgColor indexed="22"/>
      </patternFill>
    </fill>
    <fill>
      <patternFill patternType="solid">
        <fgColor rgb="FFC35542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FCC84D"/>
        <bgColor indexed="26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0"/>
        <bgColor rgb="FF000000"/>
      </patternFill>
    </fill>
    <fill>
      <patternFill patternType="solid">
        <fgColor rgb="FFE8644B"/>
        <bgColor indexed="22"/>
      </patternFill>
    </fill>
    <fill>
      <patternFill patternType="solid">
        <fgColor rgb="FFE8644B"/>
        <bgColor indexed="27"/>
      </patternFill>
    </fill>
    <fill>
      <patternFill patternType="solid">
        <fgColor theme="0"/>
        <bgColor indexed="26"/>
      </patternFill>
    </fill>
    <fill>
      <patternFill patternType="lightUp">
        <bgColor rgb="FFED644B"/>
      </patternFill>
    </fill>
    <fill>
      <patternFill patternType="solid">
        <fgColor theme="1"/>
        <bgColor rgb="FFA2BD90"/>
      </patternFill>
    </fill>
    <fill>
      <patternFill patternType="solid">
        <fgColor rgb="FFFCC84D"/>
        <bgColor rgb="FFA2BD90"/>
      </patternFill>
    </fill>
    <fill>
      <patternFill patternType="solid">
        <fgColor theme="0"/>
        <bgColor rgb="FFA2BD90"/>
      </patternFill>
    </fill>
    <fill>
      <patternFill patternType="solid">
        <fgColor rgb="FFF37B5D"/>
        <bgColor rgb="FFA2BD90"/>
      </patternFill>
    </fill>
    <fill>
      <patternFill patternType="lightUp">
        <fgColor theme="1"/>
        <bgColor theme="0"/>
      </patternFill>
    </fill>
    <fill>
      <patternFill patternType="lightUp">
        <fgColor theme="1"/>
        <bgColor auto="1"/>
      </patternFill>
    </fill>
    <fill>
      <patternFill patternType="solid">
        <fgColor rgb="FFFFC000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10">
    <xf numFmtId="0" fontId="0" fillId="0" borderId="0"/>
    <xf numFmtId="0" fontId="4" fillId="2" borderId="0" applyNumberFormat="0" applyBorder="0" applyAlignment="0" applyProtection="0"/>
    <xf numFmtId="0" fontId="3" fillId="0" borderId="0" applyNumberFormat="0" applyFill="0" applyBorder="0" applyAlignment="0" applyProtection="0"/>
    <xf numFmtId="164" fontId="1" fillId="0" borderId="0" applyFill="0" applyBorder="0" applyAlignment="0" applyProtection="0"/>
    <xf numFmtId="0" fontId="29" fillId="0" borderId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</cellStyleXfs>
  <cellXfs count="536">
    <xf numFmtId="0" fontId="0" fillId="0" borderId="0" xfId="0"/>
    <xf numFmtId="0" fontId="6" fillId="3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66" fontId="6" fillId="3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Border="1" applyProtection="1"/>
    <xf numFmtId="0" fontId="17" fillId="0" borderId="0" xfId="0" applyFont="1" applyAlignment="1"/>
    <xf numFmtId="0" fontId="17" fillId="0" borderId="0" xfId="0" applyFont="1" applyBorder="1" applyAlignment="1" applyProtection="1">
      <alignment horizontal="left"/>
    </xf>
    <xf numFmtId="0" fontId="17" fillId="0" borderId="0" xfId="0" applyFont="1"/>
    <xf numFmtId="0" fontId="17" fillId="0" borderId="0" xfId="0" applyFont="1" applyBorder="1" applyAlignment="1" applyProtection="1">
      <alignment horizontal="left" vertical="center" wrapText="1" shrinkToFit="1"/>
    </xf>
    <xf numFmtId="0" fontId="17" fillId="0" borderId="0" xfId="0" applyFont="1" applyBorder="1" applyAlignment="1" applyProtection="1">
      <alignment vertical="center"/>
    </xf>
    <xf numFmtId="0" fontId="17" fillId="2" borderId="3" xfId="0" applyFont="1" applyFill="1" applyBorder="1" applyAlignment="1" applyProtection="1">
      <alignment horizontal="left" vertical="center" wrapText="1" shrinkToFit="1"/>
    </xf>
    <xf numFmtId="0" fontId="17" fillId="2" borderId="4" xfId="0" applyFont="1" applyFill="1" applyBorder="1" applyAlignment="1" applyProtection="1">
      <alignment horizontal="left" vertical="center" wrapText="1" shrinkToFit="1"/>
    </xf>
    <xf numFmtId="0" fontId="17" fillId="0" borderId="3" xfId="0" applyFont="1" applyBorder="1" applyAlignment="1" applyProtection="1">
      <alignment horizontal="left" vertical="center" wrapText="1" shrinkToFit="1"/>
    </xf>
    <xf numFmtId="0" fontId="17" fillId="0" borderId="0" xfId="0" applyFont="1" applyAlignment="1">
      <alignment wrapText="1"/>
    </xf>
    <xf numFmtId="0" fontId="17" fillId="0" borderId="0" xfId="0" applyFont="1" applyFill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0" fillId="5" borderId="1" xfId="4" applyFont="1" applyFill="1" applyBorder="1" applyAlignment="1">
      <alignment horizontal="center" vertical="center" wrapText="1"/>
    </xf>
    <xf numFmtId="0" fontId="23" fillId="5" borderId="1" xfId="4" applyFont="1" applyFill="1" applyBorder="1" applyAlignment="1">
      <alignment horizontal="center" vertical="center" wrapText="1"/>
    </xf>
    <xf numFmtId="167" fontId="20" fillId="5" borderId="1" xfId="4" applyNumberFormat="1" applyFont="1" applyFill="1" applyBorder="1" applyAlignment="1">
      <alignment horizontal="center" vertical="center" wrapText="1"/>
    </xf>
    <xf numFmtId="2" fontId="20" fillId="5" borderId="1" xfId="4" applyNumberFormat="1" applyFont="1" applyFill="1" applyBorder="1" applyAlignment="1">
      <alignment horizontal="center" vertical="center" wrapText="1"/>
    </xf>
    <xf numFmtId="0" fontId="30" fillId="0" borderId="1" xfId="4" applyFont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3" fontId="31" fillId="6" borderId="7" xfId="0" applyNumberFormat="1" applyFont="1" applyFill="1" applyBorder="1" applyAlignment="1" applyProtection="1">
      <alignment horizontal="center" vertical="center" wrapText="1"/>
      <protection locked="0"/>
    </xf>
    <xf numFmtId="3" fontId="6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8" xfId="0" applyFont="1" applyFill="1" applyBorder="1" applyAlignment="1" applyProtection="1">
      <alignment horizontal="center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 wrapText="1"/>
      <protection locked="0"/>
    </xf>
    <xf numFmtId="0" fontId="9" fillId="8" borderId="8" xfId="2" applyNumberFormat="1" applyFont="1" applyFill="1" applyBorder="1" applyAlignment="1" applyProtection="1">
      <alignment horizontal="center" vertical="center" wrapText="1"/>
      <protection locked="0"/>
    </xf>
    <xf numFmtId="165" fontId="6" fillId="8" borderId="10" xfId="0" applyNumberFormat="1" applyFont="1" applyFill="1" applyBorder="1" applyAlignment="1" applyProtection="1">
      <alignment horizontal="center" vertical="center" wrapText="1"/>
      <protection locked="0"/>
    </xf>
    <xf numFmtId="14" fontId="6" fillId="8" borderId="8" xfId="0" applyNumberFormat="1" applyFont="1" applyFill="1" applyBorder="1" applyAlignment="1" applyProtection="1">
      <alignment horizontal="center" vertical="center" wrapText="1"/>
      <protection locked="0"/>
    </xf>
    <xf numFmtId="164" fontId="31" fillId="10" borderId="8" xfId="0" applyNumberFormat="1" applyFont="1" applyFill="1" applyBorder="1" applyAlignment="1" applyProtection="1">
      <alignment horizontal="center" vertical="center" wrapText="1"/>
    </xf>
    <xf numFmtId="164" fontId="31" fillId="10" borderId="1" xfId="0" applyNumberFormat="1" applyFont="1" applyFill="1" applyBorder="1" applyAlignment="1" applyProtection="1">
      <alignment horizontal="center" vertical="center" wrapText="1"/>
    </xf>
    <xf numFmtId="164" fontId="31" fillId="10" borderId="10" xfId="0" applyNumberFormat="1" applyFont="1" applyFill="1" applyBorder="1" applyAlignment="1" applyProtection="1">
      <alignment horizontal="center" vertical="center" wrapText="1"/>
    </xf>
    <xf numFmtId="164" fontId="31" fillId="11" borderId="1" xfId="0" applyNumberFormat="1" applyFont="1" applyFill="1" applyBorder="1" applyAlignment="1" applyProtection="1">
      <alignment horizontal="center" vertical="center" wrapText="1"/>
    </xf>
    <xf numFmtId="1" fontId="6" fillId="8" borderId="10" xfId="0" applyNumberFormat="1" applyFont="1" applyFill="1" applyBorder="1" applyAlignment="1" applyProtection="1">
      <alignment horizontal="center" vertical="center" wrapText="1"/>
      <protection locked="0"/>
    </xf>
    <xf numFmtId="1" fontId="6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31" fillId="6" borderId="5" xfId="0" applyFont="1" applyFill="1" applyBorder="1" applyAlignment="1" applyProtection="1">
      <alignment horizontal="center" vertical="center" wrapText="1"/>
      <protection locked="0"/>
    </xf>
    <xf numFmtId="0" fontId="31" fillId="6" borderId="1" xfId="0" applyFont="1" applyFill="1" applyBorder="1" applyAlignment="1" applyProtection="1">
      <alignment horizontal="center" vertical="center" wrapText="1"/>
      <protection locked="0"/>
    </xf>
    <xf numFmtId="166" fontId="6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6" fillId="9" borderId="20" xfId="0" applyFont="1" applyFill="1" applyBorder="1" applyAlignment="1" applyProtection="1">
      <alignment horizontal="left" vertical="center" wrapText="1"/>
    </xf>
    <xf numFmtId="0" fontId="16" fillId="9" borderId="21" xfId="0" applyFont="1" applyFill="1" applyBorder="1" applyAlignment="1" applyProtection="1">
      <alignment horizontal="center" vertical="center" wrapText="1"/>
    </xf>
    <xf numFmtId="0" fontId="16" fillId="9" borderId="22" xfId="0" applyFont="1" applyFill="1" applyBorder="1" applyAlignment="1" applyProtection="1">
      <alignment horizontal="center" vertical="center" wrapText="1"/>
    </xf>
    <xf numFmtId="0" fontId="16" fillId="9" borderId="23" xfId="0" applyFont="1" applyFill="1" applyBorder="1" applyAlignment="1" applyProtection="1">
      <alignment horizontal="left" vertical="center" wrapText="1"/>
    </xf>
    <xf numFmtId="0" fontId="16" fillId="9" borderId="24" xfId="0" applyFont="1" applyFill="1" applyBorder="1" applyAlignment="1" applyProtection="1">
      <alignment horizontal="center" vertical="center" wrapText="1"/>
    </xf>
    <xf numFmtId="0" fontId="16" fillId="9" borderId="25" xfId="0" applyFont="1" applyFill="1" applyBorder="1" applyAlignment="1" applyProtection="1">
      <alignment horizontal="center" vertical="center" wrapText="1"/>
    </xf>
    <xf numFmtId="0" fontId="17" fillId="8" borderId="8" xfId="0" applyFont="1" applyFill="1" applyBorder="1" applyAlignment="1" applyProtection="1">
      <alignment horizontal="center" vertical="center" wrapText="1" shrinkToFit="1"/>
      <protection locked="0"/>
    </xf>
    <xf numFmtId="0" fontId="17" fillId="8" borderId="8" xfId="0" applyFont="1" applyFill="1" applyBorder="1" applyAlignment="1" applyProtection="1">
      <alignment horizontal="center" vertical="center"/>
      <protection locked="0"/>
    </xf>
    <xf numFmtId="0" fontId="17" fillId="8" borderId="3" xfId="0" applyFont="1" applyFill="1" applyBorder="1" applyAlignment="1" applyProtection="1">
      <alignment horizontal="left" vertical="center" wrapText="1" shrinkToFit="1"/>
      <protection locked="0"/>
    </xf>
    <xf numFmtId="0" fontId="17" fillId="8" borderId="0" xfId="0" applyFont="1" applyFill="1" applyBorder="1" applyAlignment="1" applyProtection="1">
      <alignment horizontal="center" vertical="center" wrapText="1" shrinkToFit="1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 applyProtection="1">
      <alignment horizontal="left" vertical="center" wrapText="1" shrinkToFit="1"/>
      <protection locked="0"/>
    </xf>
    <xf numFmtId="0" fontId="33" fillId="18" borderId="27" xfId="0" applyFont="1" applyFill="1" applyBorder="1" applyAlignment="1" applyProtection="1">
      <alignment horizontal="right" vertical="center" wrapText="1" shrinkToFit="1"/>
    </xf>
    <xf numFmtId="0" fontId="33" fillId="18" borderId="28" xfId="0" applyFont="1" applyFill="1" applyBorder="1" applyAlignment="1" applyProtection="1">
      <alignment horizontal="left" vertical="center" wrapText="1" shrinkToFit="1"/>
    </xf>
    <xf numFmtId="0" fontId="33" fillId="18" borderId="29" xfId="0" applyFont="1" applyFill="1" applyBorder="1" applyAlignment="1" applyProtection="1">
      <alignment vertical="center"/>
    </xf>
    <xf numFmtId="0" fontId="33" fillId="18" borderId="30" xfId="0" applyFont="1" applyFill="1" applyBorder="1" applyAlignment="1" applyProtection="1">
      <alignment horizontal="right" vertical="center" wrapText="1" shrinkToFit="1"/>
    </xf>
    <xf numFmtId="0" fontId="33" fillId="18" borderId="17" xfId="0" applyFont="1" applyFill="1" applyBorder="1" applyAlignment="1" applyProtection="1">
      <alignment horizontal="left" vertical="center" wrapText="1" shrinkToFit="1"/>
    </xf>
    <xf numFmtId="0" fontId="33" fillId="18" borderId="31" xfId="0" applyFont="1" applyFill="1" applyBorder="1" applyAlignment="1" applyProtection="1">
      <alignment vertical="center"/>
    </xf>
    <xf numFmtId="0" fontId="34" fillId="9" borderId="20" xfId="0" applyFont="1" applyFill="1" applyBorder="1" applyAlignment="1" applyProtection="1">
      <alignment horizontal="left" vertical="center" wrapText="1"/>
    </xf>
    <xf numFmtId="0" fontId="34" fillId="9" borderId="21" xfId="0" applyFont="1" applyFill="1" applyBorder="1" applyAlignment="1" applyProtection="1">
      <alignment horizontal="center" vertical="center" wrapText="1"/>
    </xf>
    <xf numFmtId="0" fontId="34" fillId="9" borderId="22" xfId="0" applyFont="1" applyFill="1" applyBorder="1" applyAlignment="1" applyProtection="1">
      <alignment horizontal="center" vertical="center" wrapText="1"/>
    </xf>
    <xf numFmtId="0" fontId="34" fillId="9" borderId="23" xfId="0" applyFont="1" applyFill="1" applyBorder="1" applyAlignment="1" applyProtection="1">
      <alignment horizontal="left" vertical="center" wrapText="1"/>
    </xf>
    <xf numFmtId="0" fontId="34" fillId="9" borderId="24" xfId="0" applyFont="1" applyFill="1" applyBorder="1" applyAlignment="1" applyProtection="1">
      <alignment horizontal="center" vertical="center" wrapText="1"/>
    </xf>
    <xf numFmtId="0" fontId="34" fillId="9" borderId="25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 shrinkToFit="1"/>
    </xf>
    <xf numFmtId="167" fontId="32" fillId="10" borderId="1" xfId="0" applyNumberFormat="1" applyFont="1" applyFill="1" applyBorder="1" applyAlignment="1">
      <alignment horizontal="center" vertical="center" wrapText="1" shrinkToFit="1"/>
    </xf>
    <xf numFmtId="1" fontId="36" fillId="10" borderId="1" xfId="0" applyNumberFormat="1" applyFont="1" applyFill="1" applyBorder="1" applyAlignment="1">
      <alignment horizontal="center" vertical="center" wrapText="1" shrinkToFit="1"/>
    </xf>
    <xf numFmtId="164" fontId="32" fillId="20" borderId="1" xfId="0" applyNumberFormat="1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164" fontId="32" fillId="11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32" fillId="11" borderId="2" xfId="0" applyFont="1" applyFill="1" applyBorder="1" applyAlignment="1">
      <alignment horizontal="center" vertical="center"/>
    </xf>
    <xf numFmtId="164" fontId="33" fillId="11" borderId="1" xfId="0" applyNumberFormat="1" applyFont="1" applyFill="1" applyBorder="1" applyAlignment="1">
      <alignment horizontal="center" vertical="center"/>
    </xf>
    <xf numFmtId="167" fontId="32" fillId="11" borderId="1" xfId="0" applyNumberFormat="1" applyFont="1" applyFill="1" applyBorder="1" applyAlignment="1">
      <alignment horizontal="center" vertical="center"/>
    </xf>
    <xf numFmtId="0" fontId="32" fillId="11" borderId="1" xfId="0" applyNumberFormat="1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164" fontId="32" fillId="20" borderId="5" xfId="0" applyNumberFormat="1" applyFont="1" applyFill="1" applyBorder="1" applyAlignment="1">
      <alignment horizontal="center" vertical="center"/>
    </xf>
    <xf numFmtId="0" fontId="19" fillId="0" borderId="32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vertical="center"/>
    </xf>
    <xf numFmtId="170" fontId="17" fillId="0" borderId="1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14" fontId="17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166" fontId="17" fillId="0" borderId="1" xfId="0" applyNumberFormat="1" applyFont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>
      <alignment horizontal="left" vertical="center"/>
    </xf>
    <xf numFmtId="0" fontId="32" fillId="11" borderId="1" xfId="0" applyNumberFormat="1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165" fontId="32" fillId="11" borderId="1" xfId="0" applyNumberFormat="1" applyFont="1" applyFill="1" applyBorder="1" applyAlignment="1">
      <alignment horizontal="center" vertical="center" wrapText="1"/>
    </xf>
    <xf numFmtId="14" fontId="32" fillId="11" borderId="1" xfId="0" applyNumberFormat="1" applyFont="1" applyFill="1" applyBorder="1" applyAlignment="1">
      <alignment horizontal="center" vertical="center" wrapText="1"/>
    </xf>
    <xf numFmtId="3" fontId="32" fillId="11" borderId="1" xfId="0" applyNumberFormat="1" applyFont="1" applyFill="1" applyBorder="1" applyAlignment="1">
      <alignment horizontal="center" vertical="center" wrapText="1"/>
    </xf>
    <xf numFmtId="1" fontId="32" fillId="11" borderId="1" xfId="0" applyNumberFormat="1" applyFont="1" applyFill="1" applyBorder="1" applyAlignment="1">
      <alignment horizontal="center" vertical="center" wrapText="1"/>
    </xf>
    <xf numFmtId="1" fontId="32" fillId="11" borderId="1" xfId="0" applyNumberFormat="1" applyFont="1" applyFill="1" applyBorder="1" applyAlignment="1">
      <alignment horizontal="center" vertical="center"/>
    </xf>
    <xf numFmtId="167" fontId="32" fillId="11" borderId="1" xfId="0" applyNumberFormat="1" applyFont="1" applyFill="1" applyBorder="1" applyAlignment="1">
      <alignment horizontal="center" vertical="center" wrapText="1"/>
    </xf>
    <xf numFmtId="164" fontId="32" fillId="11" borderId="1" xfId="0" applyNumberFormat="1" applyFont="1" applyFill="1" applyBorder="1" applyAlignment="1">
      <alignment horizontal="center" vertical="center" wrapText="1"/>
    </xf>
    <xf numFmtId="164" fontId="32" fillId="11" borderId="1" xfId="0" applyNumberFormat="1" applyFont="1" applyFill="1" applyBorder="1" applyAlignment="1">
      <alignment horizontal="center" vertical="center"/>
    </xf>
    <xf numFmtId="170" fontId="32" fillId="11" borderId="1" xfId="0" applyNumberFormat="1" applyFont="1" applyFill="1" applyBorder="1" applyAlignment="1">
      <alignment horizontal="right" vertical="center"/>
    </xf>
    <xf numFmtId="170" fontId="32" fillId="11" borderId="1" xfId="0" applyNumberFormat="1" applyFont="1" applyFill="1" applyBorder="1" applyAlignment="1">
      <alignment horizontal="right" vertical="center" wrapText="1"/>
    </xf>
    <xf numFmtId="164" fontId="32" fillId="11" borderId="1" xfId="0" applyNumberFormat="1" applyFont="1" applyFill="1" applyBorder="1" applyAlignment="1">
      <alignment vertical="center"/>
    </xf>
    <xf numFmtId="170" fontId="32" fillId="11" borderId="1" xfId="0" applyNumberFormat="1" applyFont="1" applyFill="1" applyBorder="1" applyAlignment="1">
      <alignment horizontal="center" vertical="center"/>
    </xf>
    <xf numFmtId="49" fontId="32" fillId="11" borderId="1" xfId="0" applyNumberFormat="1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 wrapText="1"/>
    </xf>
    <xf numFmtId="0" fontId="33" fillId="11" borderId="0" xfId="0" applyFont="1" applyFill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left" vertical="center" wrapText="1"/>
    </xf>
    <xf numFmtId="0" fontId="37" fillId="13" borderId="1" xfId="0" applyFont="1" applyFill="1" applyBorder="1" applyAlignment="1">
      <alignment horizontal="left" vertical="center" wrapText="1"/>
    </xf>
    <xf numFmtId="164" fontId="32" fillId="10" borderId="34" xfId="0" applyNumberFormat="1" applyFont="1" applyFill="1" applyBorder="1" applyAlignment="1" applyProtection="1">
      <alignment vertical="center"/>
    </xf>
    <xf numFmtId="164" fontId="33" fillId="18" borderId="35" xfId="0" applyNumberFormat="1" applyFont="1" applyFill="1" applyBorder="1" applyAlignment="1" applyProtection="1">
      <alignment vertical="center"/>
    </xf>
    <xf numFmtId="164" fontId="32" fillId="10" borderId="36" xfId="0" applyNumberFormat="1" applyFont="1" applyFill="1" applyBorder="1" applyAlignment="1" applyProtection="1">
      <alignment vertical="center"/>
    </xf>
    <xf numFmtId="164" fontId="33" fillId="18" borderId="37" xfId="0" applyNumberFormat="1" applyFont="1" applyFill="1" applyBorder="1" applyAlignment="1" applyProtection="1">
      <alignment vertical="center"/>
    </xf>
    <xf numFmtId="0" fontId="17" fillId="22" borderId="0" xfId="0" applyFont="1" applyFill="1" applyAlignment="1">
      <alignment vertical="center"/>
    </xf>
    <xf numFmtId="0" fontId="16" fillId="9" borderId="43" xfId="0" applyFont="1" applyFill="1" applyBorder="1" applyAlignment="1" applyProtection="1">
      <alignment horizontal="left" vertical="center" wrapText="1"/>
    </xf>
    <xf numFmtId="0" fontId="16" fillId="9" borderId="13" xfId="0" applyFont="1" applyFill="1" applyBorder="1" applyAlignment="1" applyProtection="1">
      <alignment horizontal="center" vertical="center" wrapText="1"/>
    </xf>
    <xf numFmtId="0" fontId="16" fillId="9" borderId="44" xfId="0" applyFont="1" applyFill="1" applyBorder="1" applyAlignment="1" applyProtection="1">
      <alignment horizontal="center" vertical="center" wrapText="1"/>
    </xf>
    <xf numFmtId="0" fontId="34" fillId="9" borderId="43" xfId="0" applyFont="1" applyFill="1" applyBorder="1" applyAlignment="1" applyProtection="1">
      <alignment horizontal="left" vertical="center" wrapText="1"/>
    </xf>
    <xf numFmtId="0" fontId="34" fillId="9" borderId="13" xfId="0" applyFont="1" applyFill="1" applyBorder="1" applyAlignment="1" applyProtection="1">
      <alignment horizontal="center" vertical="center" wrapText="1"/>
    </xf>
    <xf numFmtId="0" fontId="34" fillId="9" borderId="4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 shrinkToFit="1"/>
    </xf>
    <xf numFmtId="0" fontId="16" fillId="0" borderId="1" xfId="0" applyFont="1" applyFill="1" applyBorder="1" applyAlignment="1">
      <alignment vertical="center" wrapText="1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17" fillId="3" borderId="32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 shrinkToFi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32" fillId="11" borderId="2" xfId="0" applyNumberFormat="1" applyFont="1" applyFill="1" applyBorder="1" applyAlignment="1">
      <alignment horizontal="center" vertical="center" wrapText="1"/>
    </xf>
    <xf numFmtId="0" fontId="39" fillId="6" borderId="1" xfId="0" applyFont="1" applyFill="1" applyBorder="1" applyAlignment="1" applyProtection="1">
      <alignment horizontal="center" vertical="center" wrapText="1"/>
      <protection locked="0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 applyProtection="1">
      <alignment wrapText="1"/>
    </xf>
    <xf numFmtId="0" fontId="17" fillId="13" borderId="1" xfId="0" applyFont="1" applyFill="1" applyBorder="1" applyAlignment="1" applyProtection="1">
      <alignment horizontal="left" vertical="center" wrapText="1"/>
      <protection locked="0"/>
    </xf>
    <xf numFmtId="0" fontId="17" fillId="21" borderId="1" xfId="0" applyFont="1" applyFill="1" applyBorder="1" applyAlignment="1" applyProtection="1">
      <alignment horizontal="left" vertical="center" wrapText="1"/>
      <protection locked="0"/>
    </xf>
    <xf numFmtId="0" fontId="32" fillId="19" borderId="1" xfId="0" applyFont="1" applyFill="1" applyBorder="1" applyAlignment="1" applyProtection="1">
      <alignment horizontal="center" vertical="center" wrapText="1"/>
      <protection locked="0"/>
    </xf>
    <xf numFmtId="0" fontId="17" fillId="13" borderId="1" xfId="0" applyFont="1" applyFill="1" applyBorder="1" applyAlignment="1" applyProtection="1">
      <alignment horizontal="left" vertical="center" wrapText="1" shrinkToFit="1"/>
      <protection locked="0"/>
    </xf>
    <xf numFmtId="168" fontId="32" fillId="29" borderId="66" xfId="0" applyNumberFormat="1" applyFont="1" applyFill="1" applyBorder="1" applyAlignment="1">
      <alignment horizontal="center" vertical="center" wrapText="1"/>
    </xf>
    <xf numFmtId="9" fontId="17" fillId="0" borderId="47" xfId="0" applyNumberFormat="1" applyFont="1" applyBorder="1" applyAlignment="1">
      <alignment vertical="center"/>
    </xf>
    <xf numFmtId="9" fontId="17" fillId="0" borderId="48" xfId="0" applyNumberFormat="1" applyFont="1" applyBorder="1" applyAlignment="1">
      <alignment vertical="center"/>
    </xf>
    <xf numFmtId="9" fontId="17" fillId="0" borderId="41" xfId="0" applyNumberFormat="1" applyFont="1" applyBorder="1" applyAlignment="1">
      <alignment vertical="center"/>
    </xf>
    <xf numFmtId="9" fontId="17" fillId="0" borderId="49" xfId="0" applyNumberFormat="1" applyFont="1" applyBorder="1" applyAlignment="1">
      <alignment vertical="center"/>
    </xf>
    <xf numFmtId="9" fontId="17" fillId="0" borderId="0" xfId="0" applyNumberFormat="1" applyFont="1" applyBorder="1" applyAlignment="1">
      <alignment vertical="center"/>
    </xf>
    <xf numFmtId="9" fontId="17" fillId="0" borderId="19" xfId="0" applyNumberFormat="1" applyFont="1" applyBorder="1" applyAlignment="1">
      <alignment vertical="center"/>
    </xf>
    <xf numFmtId="44" fontId="32" fillId="11" borderId="1" xfId="0" applyNumberFormat="1" applyFont="1" applyFill="1" applyBorder="1" applyAlignment="1">
      <alignment horizontal="center" vertical="center"/>
    </xf>
    <xf numFmtId="3" fontId="31" fillId="6" borderId="86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 applyProtection="1">
      <alignment horizontal="center" vertical="center" wrapText="1"/>
      <protection locked="0"/>
    </xf>
    <xf numFmtId="0" fontId="11" fillId="13" borderId="1" xfId="0" applyFont="1" applyFill="1" applyBorder="1" applyAlignment="1" applyProtection="1">
      <alignment horizontal="center" vertical="center" wrapText="1"/>
      <protection locked="0"/>
    </xf>
    <xf numFmtId="0" fontId="31" fillId="14" borderId="1" xfId="0" applyFont="1" applyFill="1" applyBorder="1" applyAlignment="1" applyProtection="1">
      <alignment horizontal="center" vertical="center" wrapText="1"/>
      <protection locked="0"/>
    </xf>
    <xf numFmtId="0" fontId="39" fillId="14" borderId="1" xfId="0" applyFont="1" applyFill="1" applyBorder="1" applyAlignment="1" applyProtection="1">
      <alignment horizontal="center" vertical="center" wrapText="1"/>
      <protection locked="0"/>
    </xf>
    <xf numFmtId="0" fontId="31" fillId="14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13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6" fillId="9" borderId="10" xfId="0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164" fontId="31" fillId="11" borderId="1" xfId="0" applyNumberFormat="1" applyFont="1" applyFill="1" applyBorder="1" applyAlignment="1" applyProtection="1">
      <alignment horizontal="center" vertic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164" fontId="31" fillId="11" borderId="1" xfId="3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7" borderId="86" xfId="0" applyFont="1" applyFill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6" fillId="7" borderId="11" xfId="0" applyFont="1" applyFill="1" applyBorder="1" applyAlignment="1" applyProtection="1">
      <alignment horizontal="center" vertical="center" wrapText="1"/>
    </xf>
    <xf numFmtId="0" fontId="31" fillId="11" borderId="1" xfId="0" applyFont="1" applyFill="1" applyBorder="1" applyAlignment="1" applyProtection="1">
      <alignment horizontal="center" vertical="center" wrapText="1"/>
    </xf>
    <xf numFmtId="167" fontId="31" fillId="11" borderId="1" xfId="0" applyNumberFormat="1" applyFont="1" applyFill="1" applyBorder="1" applyAlignment="1" applyProtection="1">
      <alignment horizontal="center" vertical="center" wrapText="1"/>
    </xf>
    <xf numFmtId="1" fontId="31" fillId="11" borderId="1" xfId="0" applyNumberFormat="1" applyFont="1" applyFill="1" applyBorder="1" applyAlignment="1" applyProtection="1">
      <alignment horizontal="center" vertical="center" wrapText="1"/>
    </xf>
    <xf numFmtId="9" fontId="31" fillId="12" borderId="1" xfId="5" applyFont="1" applyFill="1" applyBorder="1" applyAlignment="1" applyProtection="1">
      <alignment horizontal="center" vertical="center" wrapText="1"/>
    </xf>
    <xf numFmtId="0" fontId="31" fillId="11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9" fontId="6" fillId="0" borderId="2" xfId="0" applyNumberFormat="1" applyFont="1" applyBorder="1" applyAlignment="1" applyProtection="1">
      <alignment horizontal="center" vertical="center"/>
    </xf>
    <xf numFmtId="9" fontId="38" fillId="0" borderId="1" xfId="0" applyNumberFormat="1" applyFont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31" fillId="14" borderId="72" xfId="0" applyFont="1" applyFill="1" applyBorder="1" applyAlignment="1" applyProtection="1">
      <alignment horizontal="center" vertical="center"/>
      <protection locked="0"/>
    </xf>
    <xf numFmtId="0" fontId="31" fillId="14" borderId="1" xfId="0" applyFont="1" applyFill="1" applyBorder="1" applyAlignment="1" applyProtection="1">
      <alignment horizontal="center" vertical="center"/>
      <protection locked="0"/>
    </xf>
    <xf numFmtId="0" fontId="31" fillId="14" borderId="45" xfId="0" applyFont="1" applyFill="1" applyBorder="1" applyAlignment="1" applyProtection="1">
      <alignment horizontal="center" vertical="center"/>
      <protection locked="0"/>
    </xf>
    <xf numFmtId="0" fontId="31" fillId="14" borderId="47" xfId="0" applyFont="1" applyFill="1" applyBorder="1" applyAlignment="1" applyProtection="1">
      <alignment horizontal="center" vertical="center"/>
      <protection locked="0"/>
    </xf>
    <xf numFmtId="0" fontId="31" fillId="14" borderId="81" xfId="0" applyFont="1" applyFill="1" applyBorder="1" applyAlignment="1" applyProtection="1">
      <alignment horizontal="center" vertical="center"/>
      <protection locked="0"/>
    </xf>
    <xf numFmtId="0" fontId="31" fillId="14" borderId="67" xfId="0" applyFont="1" applyFill="1" applyBorder="1" applyAlignment="1" applyProtection="1">
      <alignment horizontal="center" vertical="center"/>
      <protection locked="0"/>
    </xf>
    <xf numFmtId="0" fontId="31" fillId="14" borderId="83" xfId="0" applyFont="1" applyFill="1" applyBorder="1" applyAlignment="1" applyProtection="1">
      <alignment horizontal="center" vertical="center"/>
      <protection locked="0"/>
    </xf>
    <xf numFmtId="0" fontId="31" fillId="14" borderId="84" xfId="0" applyFont="1" applyFill="1" applyBorder="1" applyAlignment="1" applyProtection="1">
      <alignment horizontal="center" vertical="center"/>
      <protection locked="0"/>
    </xf>
    <xf numFmtId="0" fontId="37" fillId="13" borderId="87" xfId="0" applyFont="1" applyFill="1" applyBorder="1" applyAlignment="1">
      <alignment horizontal="left" vertical="center" wrapText="1"/>
    </xf>
    <xf numFmtId="0" fontId="33" fillId="11" borderId="87" xfId="0" applyFont="1" applyFill="1" applyBorder="1" applyAlignment="1">
      <alignment horizontal="center" vertical="center"/>
    </xf>
    <xf numFmtId="0" fontId="35" fillId="13" borderId="87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33" fillId="11" borderId="87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1" fillId="33" borderId="72" xfId="0" applyFont="1" applyFill="1" applyBorder="1" applyAlignment="1" applyProtection="1">
      <alignment horizontal="center" vertical="center"/>
      <protection locked="0"/>
    </xf>
    <xf numFmtId="0" fontId="31" fillId="34" borderId="72" xfId="0" applyFont="1" applyFill="1" applyBorder="1" applyAlignment="1" applyProtection="1">
      <alignment horizontal="center" vertical="center"/>
      <protection locked="0"/>
    </xf>
    <xf numFmtId="0" fontId="31" fillId="11" borderId="1" xfId="0" applyNumberFormat="1" applyFont="1" applyFill="1" applyBorder="1" applyAlignment="1" applyProtection="1">
      <alignment horizontal="center" vertical="center"/>
    </xf>
    <xf numFmtId="49" fontId="31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5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172" fontId="32" fillId="20" borderId="0" xfId="0" applyNumberFormat="1" applyFont="1" applyFill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protection locked="0"/>
    </xf>
    <xf numFmtId="171" fontId="32" fillId="29" borderId="2" xfId="0" applyNumberFormat="1" applyFont="1" applyFill="1" applyBorder="1" applyAlignment="1">
      <alignment vertical="center"/>
    </xf>
    <xf numFmtId="0" fontId="16" fillId="3" borderId="68" xfId="0" applyFont="1" applyFill="1" applyBorder="1" applyAlignment="1">
      <alignment horizontal="center" vertical="center"/>
    </xf>
    <xf numFmtId="0" fontId="16" fillId="3" borderId="69" xfId="0" applyFont="1" applyFill="1" applyBorder="1" applyAlignment="1">
      <alignment horizontal="center" vertical="center"/>
    </xf>
    <xf numFmtId="0" fontId="16" fillId="3" borderId="70" xfId="0" applyFont="1" applyFill="1" applyBorder="1" applyAlignment="1">
      <alignment horizontal="center" vertical="center"/>
    </xf>
    <xf numFmtId="167" fontId="16" fillId="3" borderId="70" xfId="0" applyNumberFormat="1" applyFont="1" applyFill="1" applyBorder="1" applyAlignment="1">
      <alignment horizontal="center" vertical="center"/>
    </xf>
    <xf numFmtId="171" fontId="17" fillId="30" borderId="87" xfId="0" applyNumberFormat="1" applyFont="1" applyFill="1" applyBorder="1" applyAlignment="1" applyProtection="1">
      <alignment horizontal="center" vertical="center"/>
      <protection locked="0"/>
    </xf>
    <xf numFmtId="171" fontId="17" fillId="30" borderId="73" xfId="0" applyNumberFormat="1" applyFont="1" applyFill="1" applyBorder="1" applyAlignment="1" applyProtection="1">
      <alignment horizontal="center" vertical="center"/>
      <protection locked="0"/>
    </xf>
    <xf numFmtId="167" fontId="17" fillId="30" borderId="74" xfId="0" applyNumberFormat="1" applyFont="1" applyFill="1" applyBorder="1" applyAlignment="1" applyProtection="1">
      <alignment horizontal="center" vertical="center"/>
      <protection locked="0"/>
    </xf>
    <xf numFmtId="172" fontId="17" fillId="30" borderId="74" xfId="0" applyNumberFormat="1" applyFont="1" applyFill="1" applyBorder="1" applyAlignment="1" applyProtection="1">
      <alignment horizontal="center" vertical="center"/>
      <protection locked="0"/>
    </xf>
    <xf numFmtId="171" fontId="17" fillId="30" borderId="75" xfId="0" applyNumberFormat="1" applyFont="1" applyFill="1" applyBorder="1" applyAlignment="1" applyProtection="1">
      <alignment horizontal="center" vertical="center"/>
      <protection locked="0"/>
    </xf>
    <xf numFmtId="167" fontId="17" fillId="30" borderId="76" xfId="0" applyNumberFormat="1" applyFont="1" applyFill="1" applyBorder="1" applyAlignment="1" applyProtection="1">
      <alignment horizontal="center" vertical="center"/>
      <protection locked="0"/>
    </xf>
    <xf numFmtId="0" fontId="16" fillId="3" borderId="87" xfId="0" applyFont="1" applyFill="1" applyBorder="1" applyAlignment="1">
      <alignment vertical="center"/>
    </xf>
    <xf numFmtId="171" fontId="17" fillId="31" borderId="1" xfId="0" applyNumberFormat="1" applyFont="1" applyFill="1" applyBorder="1" applyAlignment="1">
      <alignment vertical="center"/>
    </xf>
    <xf numFmtId="171" fontId="17" fillId="30" borderId="80" xfId="0" applyNumberFormat="1" applyFont="1" applyFill="1" applyBorder="1" applyAlignment="1" applyProtection="1">
      <alignment horizontal="center" vertical="center"/>
      <protection locked="0"/>
    </xf>
    <xf numFmtId="172" fontId="17" fillId="30" borderId="87" xfId="0" applyNumberFormat="1" applyFont="1" applyFill="1" applyBorder="1" applyAlignment="1" applyProtection="1">
      <alignment vertical="center"/>
      <protection locked="0"/>
    </xf>
    <xf numFmtId="167" fontId="17" fillId="30" borderId="79" xfId="0" applyNumberFormat="1" applyFont="1" applyFill="1" applyBorder="1" applyAlignment="1" applyProtection="1">
      <alignment vertical="center"/>
      <protection locked="0"/>
    </xf>
    <xf numFmtId="167" fontId="17" fillId="30" borderId="80" xfId="0" applyNumberFormat="1" applyFont="1" applyFill="1" applyBorder="1" applyAlignment="1" applyProtection="1">
      <alignment vertical="center"/>
      <protection locked="0"/>
    </xf>
    <xf numFmtId="171" fontId="17" fillId="30" borderId="88" xfId="0" applyNumberFormat="1" applyFont="1" applyFill="1" applyBorder="1" applyAlignment="1" applyProtection="1">
      <alignment horizontal="center" vertical="center"/>
      <protection locked="0"/>
    </xf>
    <xf numFmtId="172" fontId="17" fillId="30" borderId="5" xfId="0" applyNumberFormat="1" applyFont="1" applyFill="1" applyBorder="1" applyAlignment="1" applyProtection="1">
      <alignment vertical="center"/>
      <protection locked="0"/>
    </xf>
    <xf numFmtId="167" fontId="17" fillId="30" borderId="88" xfId="0" applyNumberFormat="1" applyFont="1" applyFill="1" applyBorder="1" applyAlignment="1" applyProtection="1">
      <alignment vertical="center"/>
      <protection locked="0"/>
    </xf>
    <xf numFmtId="172" fontId="17" fillId="30" borderId="76" xfId="0" applyNumberFormat="1" applyFont="1" applyFill="1" applyBorder="1" applyAlignment="1" applyProtection="1">
      <alignment horizontal="center" vertical="center"/>
      <protection locked="0"/>
    </xf>
    <xf numFmtId="172" fontId="32" fillId="29" borderId="0" xfId="0" applyNumberFormat="1" applyFont="1" applyFill="1" applyAlignment="1">
      <alignment vertical="center"/>
    </xf>
    <xf numFmtId="171" fontId="16" fillId="17" borderId="1" xfId="0" applyNumberFormat="1" applyFont="1" applyFill="1" applyBorder="1" applyAlignment="1">
      <alignment vertical="center"/>
    </xf>
    <xf numFmtId="0" fontId="16" fillId="3" borderId="82" xfId="0" applyFont="1" applyFill="1" applyBorder="1" applyAlignment="1">
      <alignment horizontal="center" vertical="center"/>
    </xf>
    <xf numFmtId="0" fontId="16" fillId="3" borderId="70" xfId="0" applyFont="1" applyFill="1" applyBorder="1" applyAlignment="1">
      <alignment vertical="center"/>
    </xf>
    <xf numFmtId="0" fontId="16" fillId="3" borderId="93" xfId="0" applyFont="1" applyFill="1" applyBorder="1" applyAlignment="1">
      <alignment horizontal="center" vertical="center"/>
    </xf>
    <xf numFmtId="172" fontId="17" fillId="30" borderId="87" xfId="0" applyNumberFormat="1" applyFont="1" applyFill="1" applyBorder="1" applyAlignment="1" applyProtection="1">
      <alignment horizontal="center" vertical="center"/>
      <protection locked="0"/>
    </xf>
    <xf numFmtId="171" fontId="17" fillId="30" borderId="81" xfId="0" applyNumberFormat="1" applyFont="1" applyFill="1" applyBorder="1" applyAlignment="1" applyProtection="1">
      <alignment horizontal="center" vertical="center"/>
      <protection locked="0"/>
    </xf>
    <xf numFmtId="167" fontId="17" fillId="30" borderId="82" xfId="0" applyNumberFormat="1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Border="1" applyAlignment="1" applyProtection="1">
      <protection locked="0"/>
    </xf>
    <xf numFmtId="172" fontId="33" fillId="29" borderId="0" xfId="0" applyNumberFormat="1" applyFont="1" applyFill="1" applyAlignment="1">
      <alignment vertical="center"/>
    </xf>
    <xf numFmtId="0" fontId="17" fillId="3" borderId="0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protection locked="0"/>
    </xf>
    <xf numFmtId="167" fontId="17" fillId="30" borderId="85" xfId="0" applyNumberFormat="1" applyFont="1" applyFill="1" applyBorder="1" applyAlignment="1" applyProtection="1">
      <alignment horizontal="center" vertical="center"/>
      <protection locked="0"/>
    </xf>
    <xf numFmtId="172" fontId="32" fillId="32" borderId="82" xfId="0" applyNumberFormat="1" applyFont="1" applyFill="1" applyBorder="1" applyAlignment="1">
      <alignment horizontal="center" vertical="center"/>
    </xf>
    <xf numFmtId="171" fontId="17" fillId="33" borderId="87" xfId="0" applyNumberFormat="1" applyFont="1" applyFill="1" applyBorder="1" applyAlignment="1" applyProtection="1">
      <alignment horizontal="center" vertical="center"/>
      <protection locked="0"/>
    </xf>
    <xf numFmtId="171" fontId="17" fillId="33" borderId="80" xfId="0" applyNumberFormat="1" applyFont="1" applyFill="1" applyBorder="1" applyAlignment="1" applyProtection="1">
      <alignment horizontal="center" vertical="center"/>
      <protection locked="0"/>
    </xf>
    <xf numFmtId="167" fontId="17" fillId="33" borderId="85" xfId="0" applyNumberFormat="1" applyFont="1" applyFill="1" applyBorder="1" applyAlignment="1" applyProtection="1">
      <alignment horizontal="center" vertical="center"/>
      <protection locked="0"/>
    </xf>
    <xf numFmtId="172" fontId="17" fillId="33" borderId="74" xfId="0" applyNumberFormat="1" applyFont="1" applyFill="1" applyBorder="1" applyAlignment="1" applyProtection="1">
      <alignment horizontal="center" vertical="center"/>
      <protection locked="0"/>
    </xf>
    <xf numFmtId="172" fontId="32" fillId="33" borderId="82" xfId="0" applyNumberFormat="1" applyFont="1" applyFill="1" applyBorder="1" applyAlignment="1">
      <alignment horizontal="center" vertical="center"/>
    </xf>
    <xf numFmtId="171" fontId="17" fillId="34" borderId="87" xfId="0" applyNumberFormat="1" applyFont="1" applyFill="1" applyBorder="1" applyAlignment="1" applyProtection="1">
      <alignment horizontal="center" vertical="center"/>
      <protection locked="0"/>
    </xf>
    <xf numFmtId="171" fontId="17" fillId="34" borderId="80" xfId="0" applyNumberFormat="1" applyFont="1" applyFill="1" applyBorder="1" applyAlignment="1" applyProtection="1">
      <alignment horizontal="center" vertical="center"/>
      <protection locked="0"/>
    </xf>
    <xf numFmtId="167" fontId="17" fillId="34" borderId="85" xfId="0" applyNumberFormat="1" applyFont="1" applyFill="1" applyBorder="1" applyAlignment="1" applyProtection="1">
      <alignment horizontal="center" vertical="center"/>
      <protection locked="0"/>
    </xf>
    <xf numFmtId="172" fontId="17" fillId="34" borderId="74" xfId="0" applyNumberFormat="1" applyFont="1" applyFill="1" applyBorder="1" applyAlignment="1" applyProtection="1">
      <alignment horizontal="center" vertical="center"/>
      <protection locked="0"/>
    </xf>
    <xf numFmtId="172" fontId="32" fillId="34" borderId="82" xfId="0" applyNumberFormat="1" applyFont="1" applyFill="1" applyBorder="1" applyAlignment="1">
      <alignment horizontal="center" vertical="center"/>
    </xf>
    <xf numFmtId="172" fontId="32" fillId="32" borderId="87" xfId="0" applyNumberFormat="1" applyFont="1" applyFill="1" applyBorder="1" applyAlignment="1">
      <alignment horizontal="center" vertical="center"/>
    </xf>
    <xf numFmtId="0" fontId="34" fillId="17" borderId="89" xfId="0" applyFont="1" applyFill="1" applyBorder="1" applyAlignment="1" applyProtection="1">
      <alignment horizontal="center" vertical="center"/>
    </xf>
    <xf numFmtId="166" fontId="34" fillId="17" borderId="87" xfId="0" applyNumberFormat="1" applyFont="1" applyFill="1" applyBorder="1" applyAlignment="1" applyProtection="1">
      <alignment horizontal="center" vertical="center"/>
    </xf>
    <xf numFmtId="169" fontId="17" fillId="8" borderId="87" xfId="0" applyNumberFormat="1" applyFont="1" applyFill="1" applyBorder="1" applyAlignment="1" applyProtection="1">
      <alignment horizontal="center" vertical="center"/>
      <protection locked="0"/>
    </xf>
    <xf numFmtId="0" fontId="17" fillId="16" borderId="46" xfId="0" applyFont="1" applyFill="1" applyBorder="1" applyAlignment="1" applyProtection="1">
      <alignment vertical="center"/>
      <protection locked="0"/>
    </xf>
    <xf numFmtId="0" fontId="17" fillId="16" borderId="2" xfId="0" applyFont="1" applyFill="1" applyBorder="1" applyAlignment="1" applyProtection="1">
      <alignment vertical="center"/>
      <protection locked="0"/>
    </xf>
    <xf numFmtId="172" fontId="17" fillId="8" borderId="87" xfId="0" applyNumberFormat="1" applyFont="1" applyFill="1" applyBorder="1" applyAlignment="1" applyProtection="1">
      <alignment vertical="center"/>
      <protection locked="0"/>
    </xf>
    <xf numFmtId="169" fontId="17" fillId="8" borderId="87" xfId="0" applyNumberFormat="1" applyFont="1" applyFill="1" applyBorder="1" applyAlignment="1" applyProtection="1">
      <alignment vertical="center"/>
      <protection locked="0"/>
    </xf>
    <xf numFmtId="172" fontId="33" fillId="15" borderId="87" xfId="0" applyNumberFormat="1" applyFont="1" applyFill="1" applyBorder="1" applyAlignment="1" applyProtection="1">
      <alignment vertical="center"/>
    </xf>
    <xf numFmtId="168" fontId="17" fillId="3" borderId="0" xfId="0" applyNumberFormat="1" applyFont="1" applyFill="1" applyBorder="1" applyAlignment="1" applyProtection="1">
      <alignment horizontal="right" vertical="center"/>
      <protection locked="0"/>
    </xf>
    <xf numFmtId="172" fontId="33" fillId="15" borderId="46" xfId="0" applyNumberFormat="1" applyFont="1" applyFill="1" applyBorder="1" applyAlignment="1" applyProtection="1">
      <alignment vertical="center"/>
    </xf>
    <xf numFmtId="0" fontId="17" fillId="7" borderId="87" xfId="0" applyFont="1" applyFill="1" applyBorder="1" applyAlignment="1" applyProtection="1">
      <alignment vertical="center"/>
    </xf>
    <xf numFmtId="0" fontId="17" fillId="8" borderId="87" xfId="0" applyFont="1" applyFill="1" applyBorder="1" applyAlignment="1" applyProtection="1">
      <alignment vertical="center"/>
      <protection locked="0"/>
    </xf>
    <xf numFmtId="168" fontId="17" fillId="0" borderId="0" xfId="0" applyNumberFormat="1" applyFont="1" applyBorder="1" applyAlignment="1" applyProtection="1">
      <alignment vertical="center"/>
      <protection locked="0"/>
    </xf>
    <xf numFmtId="0" fontId="17" fillId="7" borderId="32" xfId="0" applyFont="1" applyFill="1" applyBorder="1" applyAlignment="1" applyProtection="1">
      <alignment vertical="center"/>
    </xf>
    <xf numFmtId="172" fontId="32" fillId="12" borderId="87" xfId="0" applyNumberFormat="1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  <protection locked="0"/>
    </xf>
    <xf numFmtId="172" fontId="32" fillId="11" borderId="87" xfId="0" applyNumberFormat="1" applyFont="1" applyFill="1" applyBorder="1" applyAlignment="1" applyProtection="1">
      <alignment vertical="center"/>
    </xf>
    <xf numFmtId="0" fontId="31" fillId="14" borderId="45" xfId="0" applyFont="1" applyFill="1" applyBorder="1" applyAlignment="1" applyProtection="1">
      <alignment horizontal="center" vertical="center" wrapText="1"/>
      <protection locked="0"/>
    </xf>
    <xf numFmtId="0" fontId="31" fillId="14" borderId="81" xfId="0" applyFont="1" applyFill="1" applyBorder="1" applyAlignment="1" applyProtection="1">
      <alignment horizontal="center" vertical="center" wrapText="1"/>
      <protection locked="0"/>
    </xf>
    <xf numFmtId="0" fontId="31" fillId="14" borderId="72" xfId="0" applyFont="1" applyFill="1" applyBorder="1" applyAlignment="1" applyProtection="1">
      <alignment horizontal="center" vertical="center" wrapText="1" shrinkToFit="1"/>
      <protection locked="0"/>
    </xf>
    <xf numFmtId="167" fontId="16" fillId="3" borderId="69" xfId="0" applyNumberFormat="1" applyFont="1" applyFill="1" applyBorder="1" applyAlignment="1">
      <alignment horizontal="center" vertical="center"/>
    </xf>
    <xf numFmtId="167" fontId="16" fillId="3" borderId="87" xfId="0" applyNumberFormat="1" applyFont="1" applyFill="1" applyBorder="1" applyAlignment="1">
      <alignment horizontal="center" vertical="center"/>
    </xf>
    <xf numFmtId="0" fontId="32" fillId="19" borderId="87" xfId="0" applyFont="1" applyFill="1" applyBorder="1" applyAlignment="1" applyProtection="1">
      <alignment horizontal="center" vertical="center" wrapText="1"/>
      <protection locked="0"/>
    </xf>
    <xf numFmtId="0" fontId="17" fillId="13" borderId="87" xfId="0" applyFont="1" applyFill="1" applyBorder="1" applyAlignment="1" applyProtection="1">
      <alignment horizontal="left" vertical="center" wrapText="1"/>
      <protection locked="0"/>
    </xf>
    <xf numFmtId="1" fontId="31" fillId="11" borderId="1" xfId="0" applyNumberFormat="1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vertical="center" wrapText="1"/>
      <protection locked="0"/>
    </xf>
    <xf numFmtId="0" fontId="31" fillId="14" borderId="84" xfId="0" applyFont="1" applyFill="1" applyBorder="1" applyAlignment="1" applyProtection="1">
      <alignment horizontal="center" vertical="center" wrapText="1"/>
      <protection locked="0"/>
    </xf>
    <xf numFmtId="0" fontId="17" fillId="0" borderId="0" xfId="0" quotePrefix="1" applyFont="1" applyAlignment="1">
      <alignment wrapText="1"/>
    </xf>
    <xf numFmtId="0" fontId="6" fillId="3" borderId="87" xfId="0" applyFont="1" applyFill="1" applyBorder="1" applyAlignment="1" applyProtection="1">
      <alignment horizontal="center" vertical="center" wrapText="1"/>
    </xf>
    <xf numFmtId="1" fontId="31" fillId="11" borderId="5" xfId="0" applyNumberFormat="1" applyFont="1" applyFill="1" applyBorder="1" applyAlignment="1" applyProtection="1">
      <alignment horizontal="center" vertical="center" wrapText="1"/>
    </xf>
    <xf numFmtId="1" fontId="6" fillId="8" borderId="96" xfId="0" applyNumberFormat="1" applyFont="1" applyFill="1" applyBorder="1" applyAlignment="1" applyProtection="1">
      <alignment horizontal="center" vertical="center" wrapText="1"/>
      <protection locked="0"/>
    </xf>
    <xf numFmtId="9" fontId="31" fillId="12" borderId="5" xfId="5" applyFont="1" applyFill="1" applyBorder="1" applyAlignment="1" applyProtection="1">
      <alignment horizontal="center" vertical="center" wrapText="1"/>
    </xf>
    <xf numFmtId="1" fontId="31" fillId="11" borderId="87" xfId="0" applyNumberFormat="1" applyFont="1" applyFill="1" applyBorder="1" applyAlignment="1" applyProtection="1">
      <alignment horizontal="center" vertical="center" wrapText="1"/>
    </xf>
    <xf numFmtId="1" fontId="31" fillId="12" borderId="94" xfId="0" applyNumberFormat="1" applyFont="1" applyFill="1" applyBorder="1" applyAlignment="1" applyProtection="1">
      <alignment horizontal="center" vertical="center" wrapText="1"/>
    </xf>
    <xf numFmtId="9" fontId="31" fillId="12" borderId="87" xfId="5" applyFont="1" applyFill="1" applyBorder="1" applyAlignment="1" applyProtection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31" fillId="22" borderId="47" xfId="0" applyFont="1" applyFill="1" applyBorder="1" applyAlignment="1">
      <alignment horizontal="center" vertical="center" wrapText="1"/>
    </xf>
    <xf numFmtId="0" fontId="31" fillId="22" borderId="48" xfId="0" applyFont="1" applyFill="1" applyBorder="1" applyAlignment="1">
      <alignment horizontal="center" vertical="center" wrapText="1"/>
    </xf>
    <xf numFmtId="0" fontId="31" fillId="22" borderId="41" xfId="0" applyFont="1" applyFill="1" applyBorder="1" applyAlignment="1">
      <alignment horizontal="center" vertical="center" wrapText="1"/>
    </xf>
    <xf numFmtId="0" fontId="31" fillId="22" borderId="49" xfId="0" applyFont="1" applyFill="1" applyBorder="1" applyAlignment="1">
      <alignment horizontal="center" vertical="center" wrapText="1"/>
    </xf>
    <xf numFmtId="0" fontId="31" fillId="22" borderId="0" xfId="0" applyFont="1" applyFill="1" applyBorder="1" applyAlignment="1">
      <alignment horizontal="center" vertical="center" wrapText="1"/>
    </xf>
    <xf numFmtId="0" fontId="31" fillId="22" borderId="1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5" fontId="14" fillId="13" borderId="1" xfId="0" applyNumberFormat="1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  <protection locked="0"/>
    </xf>
    <xf numFmtId="0" fontId="31" fillId="22" borderId="1" xfId="0" applyFont="1" applyFill="1" applyBorder="1" applyAlignment="1" applyProtection="1">
      <alignment horizontal="center" vertical="center" wrapText="1"/>
    </xf>
    <xf numFmtId="0" fontId="42" fillId="20" borderId="48" xfId="0" applyFont="1" applyFill="1" applyBorder="1" applyAlignment="1" applyProtection="1">
      <alignment horizontal="center" vertical="center" wrapText="1"/>
    </xf>
    <xf numFmtId="0" fontId="42" fillId="20" borderId="41" xfId="0" applyFont="1" applyFill="1" applyBorder="1" applyAlignment="1" applyProtection="1">
      <alignment horizontal="center" vertical="center" wrapText="1"/>
    </xf>
    <xf numFmtId="0" fontId="42" fillId="20" borderId="0" xfId="0" applyFont="1" applyFill="1" applyBorder="1" applyAlignment="1" applyProtection="1">
      <alignment horizontal="center" vertical="center" wrapText="1"/>
    </xf>
    <xf numFmtId="0" fontId="42" fillId="20" borderId="19" xfId="0" applyFont="1" applyFill="1" applyBorder="1" applyAlignment="1" applyProtection="1">
      <alignment horizontal="center" vertical="center" wrapText="1"/>
    </xf>
    <xf numFmtId="0" fontId="42" fillId="20" borderId="53" xfId="0" applyFont="1" applyFill="1" applyBorder="1" applyAlignment="1" applyProtection="1">
      <alignment horizontal="center" vertical="center" wrapText="1"/>
    </xf>
    <xf numFmtId="0" fontId="42" fillId="20" borderId="18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6" fillId="7" borderId="54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165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 applyProtection="1">
      <alignment horizontal="center" vertical="center" wrapText="1"/>
    </xf>
    <xf numFmtId="0" fontId="8" fillId="7" borderId="55" xfId="0" applyFont="1" applyFill="1" applyBorder="1" applyAlignment="1" applyProtection="1">
      <alignment horizontal="center" vertical="center" wrapText="1"/>
    </xf>
    <xf numFmtId="0" fontId="8" fillId="7" borderId="46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11" fillId="8" borderId="55" xfId="0" applyFont="1" applyFill="1" applyBorder="1" applyAlignment="1" applyProtection="1">
      <alignment horizontal="center" vertical="center" wrapText="1"/>
      <protection locked="0"/>
    </xf>
    <xf numFmtId="0" fontId="11" fillId="8" borderId="46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6" fillId="24" borderId="5" xfId="0" applyFont="1" applyFill="1" applyBorder="1" applyAlignment="1" applyProtection="1">
      <alignment horizontal="center" vertical="center" wrapText="1"/>
    </xf>
    <xf numFmtId="0" fontId="6" fillId="24" borderId="6" xfId="0" applyFont="1" applyFill="1" applyBorder="1" applyAlignment="1" applyProtection="1">
      <alignment horizontal="center" vertical="center" wrapText="1"/>
    </xf>
    <xf numFmtId="0" fontId="41" fillId="23" borderId="45" xfId="0" applyFont="1" applyFill="1" applyBorder="1" applyAlignment="1" applyProtection="1">
      <alignment horizontal="center" vertical="center" wrapText="1"/>
    </xf>
    <xf numFmtId="0" fontId="41" fillId="23" borderId="2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166" fontId="6" fillId="3" borderId="86" xfId="0" applyNumberFormat="1" applyFont="1" applyFill="1" applyBorder="1" applyAlignment="1" applyProtection="1">
      <alignment horizontal="center" vertical="center" wrapText="1"/>
    </xf>
    <xf numFmtId="3" fontId="31" fillId="6" borderId="86" xfId="0" applyNumberFormat="1" applyFont="1" applyFill="1" applyBorder="1" applyAlignment="1" applyProtection="1">
      <alignment horizontal="center" vertical="center" wrapText="1"/>
      <protection locked="0"/>
    </xf>
    <xf numFmtId="0" fontId="40" fillId="4" borderId="5" xfId="0" applyFont="1" applyFill="1" applyBorder="1" applyAlignment="1" applyProtection="1">
      <alignment horizontal="center" vertical="center" wrapText="1"/>
    </xf>
    <xf numFmtId="0" fontId="40" fillId="4" borderId="6" xfId="0" applyFont="1" applyFill="1" applyBorder="1" applyAlignment="1" applyProtection="1">
      <alignment horizontal="center" vertical="center" wrapText="1"/>
    </xf>
    <xf numFmtId="0" fontId="40" fillId="4" borderId="32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9" fillId="0" borderId="86" xfId="0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1" fillId="6" borderId="94" xfId="0" applyNumberFormat="1" applyFont="1" applyFill="1" applyBorder="1" applyAlignment="1" applyProtection="1">
      <alignment horizontal="center" vertical="center" wrapText="1"/>
      <protection locked="0"/>
    </xf>
    <xf numFmtId="3" fontId="31" fillId="6" borderId="9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8" borderId="50" xfId="0" applyFont="1" applyFill="1" applyBorder="1" applyAlignment="1" applyProtection="1">
      <alignment horizontal="center" vertical="center" wrapText="1"/>
      <protection locked="0"/>
    </xf>
    <xf numFmtId="0" fontId="6" fillId="8" borderId="48" xfId="0" applyFont="1" applyFill="1" applyBorder="1" applyAlignment="1" applyProtection="1">
      <alignment horizontal="center" vertical="center" wrapText="1"/>
      <protection locked="0"/>
    </xf>
    <xf numFmtId="0" fontId="6" fillId="8" borderId="41" xfId="0" applyFont="1" applyFill="1" applyBorder="1" applyAlignment="1" applyProtection="1">
      <alignment horizontal="center" vertical="center" wrapText="1"/>
      <protection locked="0"/>
    </xf>
    <xf numFmtId="0" fontId="6" fillId="8" borderId="51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52" xfId="0" applyFont="1" applyFill="1" applyBorder="1" applyAlignment="1" applyProtection="1">
      <alignment horizontal="center" vertical="center" wrapText="1"/>
      <protection locked="0"/>
    </xf>
    <xf numFmtId="0" fontId="6" fillId="8" borderId="53" xfId="0" applyFont="1" applyFill="1" applyBorder="1" applyAlignment="1" applyProtection="1">
      <alignment horizontal="center" vertical="center" wrapText="1"/>
      <protection locked="0"/>
    </xf>
    <xf numFmtId="0" fontId="6" fillId="8" borderId="18" xfId="0" applyFont="1" applyFill="1" applyBorder="1" applyAlignment="1" applyProtection="1">
      <alignment horizontal="center" vertical="center" wrapText="1"/>
      <protection locked="0"/>
    </xf>
    <xf numFmtId="0" fontId="11" fillId="8" borderId="50" xfId="0" applyFont="1" applyFill="1" applyBorder="1" applyAlignment="1" applyProtection="1">
      <alignment horizontal="left" vertical="center" wrapText="1"/>
      <protection locked="0"/>
    </xf>
    <xf numFmtId="0" fontId="11" fillId="8" borderId="48" xfId="0" applyFont="1" applyFill="1" applyBorder="1" applyAlignment="1" applyProtection="1">
      <alignment horizontal="left" vertical="center" wrapText="1"/>
      <protection locked="0"/>
    </xf>
    <xf numFmtId="0" fontId="11" fillId="8" borderId="41" xfId="0" applyFont="1" applyFill="1" applyBorder="1" applyAlignment="1" applyProtection="1">
      <alignment horizontal="left" vertical="center" wrapText="1"/>
      <protection locked="0"/>
    </xf>
    <xf numFmtId="0" fontId="11" fillId="8" borderId="51" xfId="0" applyFont="1" applyFill="1" applyBorder="1" applyAlignment="1" applyProtection="1">
      <alignment horizontal="left" vertical="center" wrapText="1"/>
      <protection locked="0"/>
    </xf>
    <xf numFmtId="0" fontId="11" fillId="8" borderId="0" xfId="0" applyFont="1" applyFill="1" applyBorder="1" applyAlignment="1" applyProtection="1">
      <alignment horizontal="left" vertical="center" wrapText="1"/>
      <protection locked="0"/>
    </xf>
    <xf numFmtId="0" fontId="11" fillId="8" borderId="19" xfId="0" applyFont="1" applyFill="1" applyBorder="1" applyAlignment="1" applyProtection="1">
      <alignment horizontal="left" vertical="center" wrapText="1"/>
      <protection locked="0"/>
    </xf>
    <xf numFmtId="0" fontId="11" fillId="8" borderId="52" xfId="0" applyFont="1" applyFill="1" applyBorder="1" applyAlignment="1" applyProtection="1">
      <alignment horizontal="left" vertical="center" wrapText="1"/>
      <protection locked="0"/>
    </xf>
    <xf numFmtId="0" fontId="11" fillId="8" borderId="53" xfId="0" applyFont="1" applyFill="1" applyBorder="1" applyAlignment="1" applyProtection="1">
      <alignment horizontal="left" vertical="center" wrapText="1"/>
      <protection locked="0"/>
    </xf>
    <xf numFmtId="0" fontId="11" fillId="8" borderId="18" xfId="0" applyFont="1" applyFill="1" applyBorder="1" applyAlignment="1" applyProtection="1">
      <alignment horizontal="left" vertical="center" wrapText="1"/>
      <protection locked="0"/>
    </xf>
    <xf numFmtId="0" fontId="11" fillId="8" borderId="50" xfId="0" applyFont="1" applyFill="1" applyBorder="1" applyAlignment="1" applyProtection="1">
      <alignment horizontal="center" vertical="center" wrapText="1"/>
      <protection locked="0"/>
    </xf>
    <xf numFmtId="0" fontId="11" fillId="8" borderId="48" xfId="0" applyFont="1" applyFill="1" applyBorder="1" applyAlignment="1" applyProtection="1">
      <alignment horizontal="center" vertical="center" wrapText="1"/>
      <protection locked="0"/>
    </xf>
    <xf numFmtId="0" fontId="11" fillId="8" borderId="41" xfId="0" applyFont="1" applyFill="1" applyBorder="1" applyAlignment="1" applyProtection="1">
      <alignment horizontal="center" vertical="center" wrapText="1"/>
      <protection locked="0"/>
    </xf>
    <xf numFmtId="0" fontId="11" fillId="8" borderId="51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Border="1" applyAlignment="1" applyProtection="1">
      <alignment horizontal="center" vertical="center" wrapText="1"/>
      <protection locked="0"/>
    </xf>
    <xf numFmtId="0" fontId="11" fillId="8" borderId="19" xfId="0" applyFont="1" applyFill="1" applyBorder="1" applyAlignment="1" applyProtection="1">
      <alignment horizontal="center" vertical="center" wrapText="1"/>
      <protection locked="0"/>
    </xf>
    <xf numFmtId="0" fontId="11" fillId="8" borderId="52" xfId="0" applyFont="1" applyFill="1" applyBorder="1" applyAlignment="1" applyProtection="1">
      <alignment horizontal="center" vertical="center" wrapText="1"/>
      <protection locked="0"/>
    </xf>
    <xf numFmtId="0" fontId="11" fillId="8" borderId="53" xfId="0" applyFont="1" applyFill="1" applyBorder="1" applyAlignment="1" applyProtection="1">
      <alignment horizontal="center" vertical="center" wrapText="1"/>
      <protection locked="0"/>
    </xf>
    <xf numFmtId="0" fontId="11" fillId="8" borderId="18" xfId="0" applyFont="1" applyFill="1" applyBorder="1" applyAlignment="1" applyProtection="1">
      <alignment horizontal="center" vertical="center" wrapText="1"/>
      <protection locked="0"/>
    </xf>
    <xf numFmtId="0" fontId="6" fillId="13" borderId="5" xfId="0" applyFont="1" applyFill="1" applyBorder="1" applyAlignment="1" applyProtection="1">
      <alignment horizontal="center" vertical="center" wrapText="1"/>
      <protection locked="0"/>
    </xf>
    <xf numFmtId="0" fontId="6" fillId="13" borderId="32" xfId="0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14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54" xfId="0" applyFont="1" applyFill="1" applyBorder="1" applyAlignment="1">
      <alignment horizontal="center" vertical="center" wrapText="1"/>
    </xf>
    <xf numFmtId="14" fontId="17" fillId="8" borderId="54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54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172" fontId="17" fillId="8" borderId="54" xfId="0" applyNumberFormat="1" applyFont="1" applyFill="1" applyBorder="1" applyAlignment="1" applyProtection="1">
      <alignment horizontal="center" vertical="center" wrapText="1"/>
      <protection locked="0"/>
    </xf>
    <xf numFmtId="172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25" borderId="86" xfId="0" applyNumberFormat="1" applyFont="1" applyFill="1" applyBorder="1" applyAlignment="1" applyProtection="1">
      <alignment horizontal="center" vertical="center" wrapText="1"/>
    </xf>
    <xf numFmtId="0" fontId="18" fillId="8" borderId="54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 applyProtection="1">
      <alignment horizontal="center" vertical="center" wrapText="1"/>
      <protection locked="0"/>
    </xf>
    <xf numFmtId="1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54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73" fontId="32" fillId="26" borderId="54" xfId="0" applyNumberFormat="1" applyFont="1" applyFill="1" applyBorder="1" applyAlignment="1" applyProtection="1">
      <alignment horizontal="center" vertical="center" wrapText="1"/>
    </xf>
    <xf numFmtId="173" fontId="32" fillId="26" borderId="1" xfId="0" applyNumberFormat="1" applyFont="1" applyFill="1" applyBorder="1" applyAlignment="1" applyProtection="1">
      <alignment horizontal="center" vertical="center" wrapText="1"/>
    </xf>
    <xf numFmtId="3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8" borderId="54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89" xfId="0" applyNumberFormat="1" applyFont="1" applyFill="1" applyBorder="1" applyAlignment="1" applyProtection="1">
      <alignment horizontal="center" vertical="center"/>
      <protection locked="0"/>
    </xf>
    <xf numFmtId="0" fontId="17" fillId="8" borderId="2" xfId="0" applyNumberFormat="1" applyFont="1" applyFill="1" applyBorder="1" applyAlignment="1" applyProtection="1">
      <alignment horizontal="center" vertical="center"/>
      <protection locked="0"/>
    </xf>
    <xf numFmtId="0" fontId="33" fillId="15" borderId="89" xfId="0" applyFont="1" applyFill="1" applyBorder="1" applyAlignment="1" applyProtection="1">
      <alignment horizontal="center" vertical="center"/>
    </xf>
    <xf numFmtId="0" fontId="33" fillId="15" borderId="46" xfId="0" applyFont="1" applyFill="1" applyBorder="1" applyAlignment="1" applyProtection="1">
      <alignment horizontal="center" vertical="center"/>
    </xf>
    <xf numFmtId="0" fontId="33" fillId="15" borderId="2" xfId="0" applyFont="1" applyFill="1" applyBorder="1" applyAlignment="1" applyProtection="1">
      <alignment horizontal="center" vertical="center"/>
    </xf>
    <xf numFmtId="0" fontId="46" fillId="15" borderId="89" xfId="0" applyFont="1" applyFill="1" applyBorder="1" applyAlignment="1">
      <alignment horizontal="center" vertical="center"/>
    </xf>
    <xf numFmtId="0" fontId="46" fillId="15" borderId="46" xfId="0" applyFont="1" applyFill="1" applyBorder="1" applyAlignment="1">
      <alignment horizontal="center" vertical="center"/>
    </xf>
    <xf numFmtId="0" fontId="46" fillId="15" borderId="2" xfId="0" applyFont="1" applyFill="1" applyBorder="1" applyAlignment="1">
      <alignment horizontal="center" vertical="center"/>
    </xf>
    <xf numFmtId="0" fontId="34" fillId="17" borderId="89" xfId="0" applyFont="1" applyFill="1" applyBorder="1" applyAlignment="1" applyProtection="1">
      <alignment horizontal="center" vertical="center"/>
    </xf>
    <xf numFmtId="0" fontId="34" fillId="17" borderId="46" xfId="0" applyFont="1" applyFill="1" applyBorder="1" applyAlignment="1" applyProtection="1">
      <alignment horizontal="center" vertical="center"/>
    </xf>
    <xf numFmtId="0" fontId="34" fillId="17" borderId="2" xfId="0" applyFont="1" applyFill="1" applyBorder="1" applyAlignment="1" applyProtection="1">
      <alignment horizontal="center" vertical="center"/>
    </xf>
    <xf numFmtId="0" fontId="43" fillId="27" borderId="87" xfId="0" applyFont="1" applyFill="1" applyBorder="1" applyAlignment="1" applyProtection="1">
      <alignment horizontal="center" vertical="center"/>
    </xf>
    <xf numFmtId="0" fontId="32" fillId="29" borderId="89" xfId="0" applyFont="1" applyFill="1" applyBorder="1" applyAlignment="1">
      <alignment horizontal="center" vertical="center"/>
    </xf>
    <xf numFmtId="0" fontId="32" fillId="29" borderId="46" xfId="0" applyFont="1" applyFill="1" applyBorder="1" applyAlignment="1">
      <alignment horizontal="center" vertical="center"/>
    </xf>
    <xf numFmtId="0" fontId="32" fillId="29" borderId="2" xfId="0" applyFont="1" applyFill="1" applyBorder="1" applyAlignment="1">
      <alignment horizontal="center" vertical="center"/>
    </xf>
    <xf numFmtId="0" fontId="32" fillId="29" borderId="92" xfId="0" applyFont="1" applyFill="1" applyBorder="1" applyAlignment="1">
      <alignment horizontal="center" vertical="center"/>
    </xf>
    <xf numFmtId="0" fontId="32" fillId="29" borderId="53" xfId="0" applyFont="1" applyFill="1" applyBorder="1" applyAlignment="1">
      <alignment horizontal="center" vertical="center"/>
    </xf>
    <xf numFmtId="171" fontId="32" fillId="32" borderId="90" xfId="0" applyNumberFormat="1" applyFont="1" applyFill="1" applyBorder="1" applyAlignment="1">
      <alignment horizontal="center" vertical="center"/>
    </xf>
    <xf numFmtId="171" fontId="32" fillId="32" borderId="91" xfId="0" applyNumberFormat="1" applyFont="1" applyFill="1" applyBorder="1" applyAlignment="1">
      <alignment horizontal="center" vertical="center"/>
    </xf>
    <xf numFmtId="171" fontId="32" fillId="32" borderId="71" xfId="0" applyNumberFormat="1" applyFont="1" applyFill="1" applyBorder="1" applyAlignment="1">
      <alignment horizontal="center" vertical="center"/>
    </xf>
    <xf numFmtId="171" fontId="32" fillId="32" borderId="5" xfId="0" applyNumberFormat="1" applyFont="1" applyFill="1" applyBorder="1" applyAlignment="1">
      <alignment horizontal="center" vertical="center"/>
    </xf>
    <xf numFmtId="171" fontId="32" fillId="32" borderId="6" xfId="0" applyNumberFormat="1" applyFont="1" applyFill="1" applyBorder="1" applyAlignment="1">
      <alignment horizontal="center" vertical="center"/>
    </xf>
    <xf numFmtId="171" fontId="32" fillId="32" borderId="32" xfId="0" applyNumberFormat="1" applyFont="1" applyFill="1" applyBorder="1" applyAlignment="1">
      <alignment horizontal="center" vertical="center"/>
    </xf>
    <xf numFmtId="0" fontId="31" fillId="22" borderId="84" xfId="0" applyFont="1" applyFill="1" applyBorder="1" applyAlignment="1">
      <alignment horizontal="center" vertical="center" wrapText="1"/>
    </xf>
    <xf numFmtId="0" fontId="31" fillId="22" borderId="53" xfId="0" applyFont="1" applyFill="1" applyBorder="1" applyAlignment="1">
      <alignment horizontal="center" vertical="center" wrapText="1"/>
    </xf>
    <xf numFmtId="0" fontId="20" fillId="27" borderId="89" xfId="0" applyFont="1" applyFill="1" applyBorder="1" applyAlignment="1" applyProtection="1">
      <alignment horizontal="center" vertical="center"/>
    </xf>
    <xf numFmtId="0" fontId="20" fillId="27" borderId="46" xfId="0" applyFont="1" applyFill="1" applyBorder="1" applyAlignment="1" applyProtection="1">
      <alignment horizontal="center" vertical="center"/>
    </xf>
    <xf numFmtId="0" fontId="20" fillId="27" borderId="2" xfId="0" applyFont="1" applyFill="1" applyBorder="1" applyAlignment="1" applyProtection="1">
      <alignment horizontal="center" vertical="center"/>
    </xf>
    <xf numFmtId="0" fontId="45" fillId="29" borderId="78" xfId="0" applyFont="1" applyFill="1" applyBorder="1" applyAlignment="1">
      <alignment horizontal="center" vertical="center"/>
    </xf>
    <xf numFmtId="0" fontId="45" fillId="29" borderId="46" xfId="0" applyFont="1" applyFill="1" applyBorder="1" applyAlignment="1">
      <alignment horizontal="center" vertical="center"/>
    </xf>
    <xf numFmtId="0" fontId="45" fillId="29" borderId="77" xfId="0" applyFont="1" applyFill="1" applyBorder="1" applyAlignment="1">
      <alignment horizontal="center" vertical="center"/>
    </xf>
    <xf numFmtId="0" fontId="17" fillId="3" borderId="87" xfId="0" applyFont="1" applyFill="1" applyBorder="1" applyAlignment="1" applyProtection="1">
      <alignment horizontal="center" vertical="center"/>
    </xf>
    <xf numFmtId="0" fontId="20" fillId="27" borderId="87" xfId="0" applyFont="1" applyFill="1" applyBorder="1" applyAlignment="1" applyProtection="1">
      <alignment horizontal="center" vertical="center"/>
    </xf>
    <xf numFmtId="0" fontId="32" fillId="14" borderId="87" xfId="0" applyFont="1" applyFill="1" applyBorder="1" applyAlignment="1" applyProtection="1">
      <alignment horizontal="center" vertical="center"/>
      <protection locked="0"/>
    </xf>
    <xf numFmtId="0" fontId="20" fillId="3" borderId="61" xfId="0" applyFont="1" applyFill="1" applyBorder="1" applyAlignment="1" applyProtection="1">
      <alignment horizontal="center" vertical="center" wrapText="1" shrinkToFit="1"/>
    </xf>
    <xf numFmtId="0" fontId="20" fillId="3" borderId="39" xfId="0" applyFont="1" applyFill="1" applyBorder="1" applyAlignment="1" applyProtection="1">
      <alignment horizontal="center" vertical="center" wrapText="1" shrinkToFit="1"/>
    </xf>
    <xf numFmtId="0" fontId="20" fillId="3" borderId="40" xfId="0" applyFont="1" applyFill="1" applyBorder="1" applyAlignment="1" applyProtection="1">
      <alignment horizontal="center" vertical="center" wrapText="1" shrinkToFit="1"/>
    </xf>
    <xf numFmtId="0" fontId="44" fillId="20" borderId="8" xfId="0" applyFont="1" applyFill="1" applyBorder="1" applyAlignment="1" applyProtection="1">
      <alignment horizontal="center" vertical="center" wrapText="1" shrinkToFit="1"/>
    </xf>
    <xf numFmtId="0" fontId="44" fillId="20" borderId="63" xfId="0" applyFont="1" applyFill="1" applyBorder="1" applyAlignment="1" applyProtection="1">
      <alignment horizontal="center" vertical="center" wrapText="1" shrinkToFit="1"/>
    </xf>
    <xf numFmtId="0" fontId="44" fillId="20" borderId="64" xfId="0" applyFont="1" applyFill="1" applyBorder="1" applyAlignment="1" applyProtection="1">
      <alignment horizontal="center" vertical="center" wrapText="1" shrinkToFit="1"/>
    </xf>
    <xf numFmtId="0" fontId="44" fillId="20" borderId="65" xfId="0" applyFont="1" applyFill="1" applyBorder="1" applyAlignment="1" applyProtection="1">
      <alignment horizontal="center" vertical="center" wrapText="1" shrinkToFit="1"/>
    </xf>
    <xf numFmtId="0" fontId="31" fillId="22" borderId="62" xfId="0" applyFont="1" applyFill="1" applyBorder="1" applyAlignment="1">
      <alignment horizontal="center" vertical="center" wrapText="1"/>
    </xf>
    <xf numFmtId="0" fontId="31" fillId="22" borderId="38" xfId="0" applyFont="1" applyFill="1" applyBorder="1" applyAlignment="1">
      <alignment horizontal="center" vertical="center" wrapText="1"/>
    </xf>
    <xf numFmtId="0" fontId="31" fillId="22" borderId="57" xfId="0" applyFont="1" applyFill="1" applyBorder="1" applyAlignment="1">
      <alignment horizontal="center" vertical="center" wrapText="1"/>
    </xf>
    <xf numFmtId="0" fontId="31" fillId="22" borderId="58" xfId="0" applyFont="1" applyFill="1" applyBorder="1" applyAlignment="1">
      <alignment horizontal="center" vertical="center" wrapText="1"/>
    </xf>
    <xf numFmtId="0" fontId="31" fillId="22" borderId="42" xfId="0" applyFont="1" applyFill="1" applyBorder="1" applyAlignment="1">
      <alignment horizontal="center" vertical="center" wrapText="1"/>
    </xf>
    <xf numFmtId="0" fontId="31" fillId="22" borderId="59" xfId="0" applyFont="1" applyFill="1" applyBorder="1" applyAlignment="1">
      <alignment horizontal="center" vertic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60" xfId="0" applyFont="1" applyFill="1" applyBorder="1" applyAlignment="1">
      <alignment horizontal="center" vertical="center" wrapText="1"/>
    </xf>
    <xf numFmtId="0" fontId="31" fillId="22" borderId="3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 shrinkToFit="1"/>
    </xf>
    <xf numFmtId="0" fontId="31" fillId="22" borderId="56" xfId="0" applyFont="1" applyFill="1" applyBorder="1" applyAlignment="1">
      <alignment horizontal="center" vertical="center" wrapText="1"/>
    </xf>
    <xf numFmtId="0" fontId="32" fillId="20" borderId="49" xfId="0" applyFont="1" applyFill="1" applyBorder="1" applyAlignment="1">
      <alignment horizontal="center" vertical="center"/>
    </xf>
    <xf numFmtId="0" fontId="32" fillId="20" borderId="0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32" fillId="11" borderId="6" xfId="0" applyFont="1" applyFill="1" applyBorder="1" applyAlignment="1">
      <alignment horizontal="center" vertical="center"/>
    </xf>
    <xf numFmtId="0" fontId="32" fillId="11" borderId="3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45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164" fontId="32" fillId="11" borderId="45" xfId="0" applyNumberFormat="1" applyFont="1" applyFill="1" applyBorder="1" applyAlignment="1">
      <alignment horizontal="center" vertical="center"/>
    </xf>
    <xf numFmtId="164" fontId="32" fillId="11" borderId="2" xfId="0" applyNumberFormat="1" applyFont="1" applyFill="1" applyBorder="1" applyAlignment="1">
      <alignment horizontal="center" vertical="center"/>
    </xf>
    <xf numFmtId="164" fontId="32" fillId="28" borderId="5" xfId="0" applyNumberFormat="1" applyFont="1" applyFill="1" applyBorder="1" applyAlignment="1">
      <alignment horizontal="center" vertical="center"/>
    </xf>
    <xf numFmtId="164" fontId="32" fillId="28" borderId="6" xfId="0" applyNumberFormat="1" applyFont="1" applyFill="1" applyBorder="1" applyAlignment="1">
      <alignment horizontal="center" vertical="center"/>
    </xf>
    <xf numFmtId="164" fontId="32" fillId="28" borderId="32" xfId="0" applyNumberFormat="1" applyFont="1" applyFill="1" applyBorder="1" applyAlignment="1">
      <alignment horizontal="center" vertical="center"/>
    </xf>
    <xf numFmtId="0" fontId="16" fillId="13" borderId="45" xfId="0" applyFont="1" applyFill="1" applyBorder="1" applyAlignment="1">
      <alignment horizontal="center" vertical="center"/>
    </xf>
    <xf numFmtId="0" fontId="16" fillId="13" borderId="46" xfId="0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164" fontId="44" fillId="11" borderId="1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45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32" fillId="11" borderId="5" xfId="0" applyFont="1" applyFill="1" applyBorder="1" applyAlignment="1">
      <alignment horizontal="center" vertical="center" wrapText="1"/>
    </xf>
    <xf numFmtId="0" fontId="32" fillId="11" borderId="32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5" borderId="1" xfId="0" applyFont="1" applyFill="1" applyBorder="1" applyAlignment="1">
      <alignment horizontal="left" vertical="center" wrapText="1"/>
    </xf>
    <xf numFmtId="0" fontId="35" fillId="35" borderId="87" xfId="0" applyFont="1" applyFill="1" applyBorder="1" applyAlignment="1">
      <alignment horizontal="center" vertical="center" wrapText="1" shrinkToFit="1"/>
    </xf>
  </cellXfs>
  <cellStyles count="10">
    <cellStyle name="#DIV/0 !" xfId="1" xr:uid="{00000000-0005-0000-0000-000000000000}"/>
    <cellStyle name="Lien hypertexte" xfId="2" builtinId="8"/>
    <cellStyle name="Lien hypertexte visité" xfId="7" builtinId="9" hidden="1"/>
    <cellStyle name="Lien hypertexte visité" xfId="8" builtinId="9" hidden="1"/>
    <cellStyle name="Lien hypertexte visité" xfId="9" builtinId="9" hidden="1"/>
    <cellStyle name="Monétaire" xfId="3" builtinId="4"/>
    <cellStyle name="Normal" xfId="0" builtinId="0"/>
    <cellStyle name="Normal 2" xfId="4" xr:uid="{00000000-0005-0000-0000-000007000000}"/>
    <cellStyle name="Pourcentage" xfId="5" builtinId="5"/>
    <cellStyle name="verif_budget" xfId="6" xr:uid="{00000000-0005-0000-0000-000009000000}"/>
  </cellStyles>
  <dxfs count="19">
    <dxf>
      <font>
        <color theme="0"/>
      </font>
      <fill>
        <patternFill patternType="solid">
          <fgColor theme="0"/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0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auto="1"/>
          <bgColor theme="0"/>
        </patternFill>
      </fill>
      <border>
        <left/>
        <right/>
        <top/>
        <bottom/>
      </border>
    </dxf>
    <dxf>
      <fill>
        <patternFill patternType="lightUp">
          <fgColor theme="1"/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fgColor theme="1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auto="1"/>
          <bgColor auto="1"/>
        </patternFill>
      </fill>
      <border>
        <left/>
        <right/>
        <top/>
        <bottom/>
        <vertical/>
        <horizontal/>
      </border>
    </dxf>
    <dxf>
      <font>
        <strike/>
      </font>
      <fill>
        <patternFill patternType="lightUp">
          <fgColor theme="1"/>
          <bgColor theme="0"/>
        </patternFill>
      </fill>
    </dxf>
    <dxf>
      <font>
        <color theme="0"/>
      </font>
      <fill>
        <patternFill patternType="solid">
          <fgColor theme="0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D4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  <mruColors>
      <color rgb="FFF37B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1.png"/><Relationship Id="rId1" Type="http://schemas.openxmlformats.org/officeDocument/2006/relationships/image" Target="../media/image14.png"/><Relationship Id="rId4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2590800</xdr:colOff>
      <xdr:row>4</xdr:row>
      <xdr:rowOff>0</xdr:rowOff>
    </xdr:to>
    <xdr:pic>
      <xdr:nvPicPr>
        <xdr:cNvPr id="2309" name="Image 1">
          <a:extLst>
            <a:ext uri="{FF2B5EF4-FFF2-40B4-BE49-F238E27FC236}">
              <a16:creationId xmlns:a16="http://schemas.microsoft.com/office/drawing/2014/main" id="{20353423-1CCC-8A49-9E50-971A6BE4B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0800" cy="11303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762000</xdr:colOff>
      <xdr:row>0</xdr:row>
      <xdr:rowOff>0</xdr:rowOff>
    </xdr:from>
    <xdr:to>
      <xdr:col>3</xdr:col>
      <xdr:colOff>1752600</xdr:colOff>
      <xdr:row>3</xdr:row>
      <xdr:rowOff>101600</xdr:rowOff>
    </xdr:to>
    <xdr:pic>
      <xdr:nvPicPr>
        <xdr:cNvPr id="2311" name="Image 4">
          <a:extLst>
            <a:ext uri="{FF2B5EF4-FFF2-40B4-BE49-F238E27FC236}">
              <a16:creationId xmlns:a16="http://schemas.microsoft.com/office/drawing/2014/main" id="{2794E14A-FD68-EC49-8746-B362F7F9D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6600" y="0"/>
          <a:ext cx="9906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266700</xdr:colOff>
      <xdr:row>9</xdr:row>
      <xdr:rowOff>304800</xdr:rowOff>
    </xdr:to>
    <xdr:sp macro="" textlink="">
      <xdr:nvSpPr>
        <xdr:cNvPr id="1598" name="AutoShape 34" descr="preview?fileId=212416&amp;x=1920&amp;y=1080&amp;a=true">
          <a:extLst>
            <a:ext uri="{FF2B5EF4-FFF2-40B4-BE49-F238E27FC236}">
              <a16:creationId xmlns:a16="http://schemas.microsoft.com/office/drawing/2014/main" id="{F7A49106-ADE9-F242-B972-D3BD777B6F98}"/>
            </a:ext>
          </a:extLst>
        </xdr:cNvPr>
        <xdr:cNvSpPr>
          <a:spLocks noChangeAspect="1" noChangeArrowheads="1"/>
        </xdr:cNvSpPr>
      </xdr:nvSpPr>
      <xdr:spPr bwMode="auto">
        <a:xfrm>
          <a:off x="12738100" y="262890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266700</xdr:colOff>
      <xdr:row>9</xdr:row>
      <xdr:rowOff>304800</xdr:rowOff>
    </xdr:to>
    <xdr:sp macro="" textlink="">
      <xdr:nvSpPr>
        <xdr:cNvPr id="1599" name="AutoShape 35" descr="preview?fileId=212416&amp;x=1920&amp;y=1080&amp;a=true">
          <a:extLst>
            <a:ext uri="{FF2B5EF4-FFF2-40B4-BE49-F238E27FC236}">
              <a16:creationId xmlns:a16="http://schemas.microsoft.com/office/drawing/2014/main" id="{0B1932D5-23BF-6645-A7DF-7F48395BE7F1}"/>
            </a:ext>
          </a:extLst>
        </xdr:cNvPr>
        <xdr:cNvSpPr>
          <a:spLocks noChangeAspect="1" noChangeArrowheads="1"/>
        </xdr:cNvSpPr>
      </xdr:nvSpPr>
      <xdr:spPr bwMode="auto">
        <a:xfrm>
          <a:off x="12738100" y="262890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1600" name="Image 1">
          <a:extLst>
            <a:ext uri="{FF2B5EF4-FFF2-40B4-BE49-F238E27FC236}">
              <a16:creationId xmlns:a16="http://schemas.microsoft.com/office/drawing/2014/main" id="{94AF2B54-C57A-2048-BEFF-571854545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0800" cy="11303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952500</xdr:colOff>
      <xdr:row>0</xdr:row>
      <xdr:rowOff>12700</xdr:rowOff>
    </xdr:from>
    <xdr:to>
      <xdr:col>5</xdr:col>
      <xdr:colOff>25400</xdr:colOff>
      <xdr:row>4</xdr:row>
      <xdr:rowOff>12700</xdr:rowOff>
    </xdr:to>
    <xdr:pic>
      <xdr:nvPicPr>
        <xdr:cNvPr id="1601" name="Image 2">
          <a:extLst>
            <a:ext uri="{FF2B5EF4-FFF2-40B4-BE49-F238E27FC236}">
              <a16:creationId xmlns:a16="http://schemas.microsoft.com/office/drawing/2014/main" id="{FEE92ECC-5868-B440-810B-004DAED8A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2700"/>
          <a:ext cx="977900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4</xdr:row>
      <xdr:rowOff>3342</xdr:rowOff>
    </xdr:to>
    <xdr:pic>
      <xdr:nvPicPr>
        <xdr:cNvPr id="3337" name="Image 1">
          <a:extLst>
            <a:ext uri="{FF2B5EF4-FFF2-40B4-BE49-F238E27FC236}">
              <a16:creationId xmlns:a16="http://schemas.microsoft.com/office/drawing/2014/main" id="{72022763-A72B-6749-BA4A-23AFC73C2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92400" cy="113364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812800</xdr:colOff>
      <xdr:row>0</xdr:row>
      <xdr:rowOff>0</xdr:rowOff>
    </xdr:from>
    <xdr:to>
      <xdr:col>5</xdr:col>
      <xdr:colOff>25400</xdr:colOff>
      <xdr:row>4</xdr:row>
      <xdr:rowOff>12700</xdr:rowOff>
    </xdr:to>
    <xdr:pic>
      <xdr:nvPicPr>
        <xdr:cNvPr id="3338" name="Image 3">
          <a:extLst>
            <a:ext uri="{FF2B5EF4-FFF2-40B4-BE49-F238E27FC236}">
              <a16:creationId xmlns:a16="http://schemas.microsoft.com/office/drawing/2014/main" id="{7FC0BD61-AF05-5A4C-8F70-D158DFA8F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8750300" y="0"/>
          <a:ext cx="990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134473</xdr:rowOff>
    </xdr:from>
    <xdr:to>
      <xdr:col>0</xdr:col>
      <xdr:colOff>2593662</xdr:colOff>
      <xdr:row>77</xdr:row>
      <xdr:rowOff>602482</xdr:rowOff>
    </xdr:to>
    <xdr:pic>
      <xdr:nvPicPr>
        <xdr:cNvPr id="10496" name="Image 3">
          <a:extLst>
            <a:ext uri="{FF2B5EF4-FFF2-40B4-BE49-F238E27FC236}">
              <a16:creationId xmlns:a16="http://schemas.microsoft.com/office/drawing/2014/main" id="{CFD05425-60D2-7145-9D50-30F768BD8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22783"/>
          <a:ext cx="2593662" cy="114772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396920</xdr:colOff>
      <xdr:row>73</xdr:row>
      <xdr:rowOff>115893</xdr:rowOff>
    </xdr:from>
    <xdr:to>
      <xdr:col>5</xdr:col>
      <xdr:colOff>1378544</xdr:colOff>
      <xdr:row>77</xdr:row>
      <xdr:rowOff>580588</xdr:rowOff>
    </xdr:to>
    <xdr:pic>
      <xdr:nvPicPr>
        <xdr:cNvPr id="10497" name="Image 4">
          <a:extLst>
            <a:ext uri="{FF2B5EF4-FFF2-40B4-BE49-F238E27FC236}">
              <a16:creationId xmlns:a16="http://schemas.microsoft.com/office/drawing/2014/main" id="{617F62DF-EF5E-9540-9D7A-F9C812005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70" y="20801018"/>
          <a:ext cx="981624" cy="1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2575775" cy="1122462"/>
    <xdr:pic>
      <xdr:nvPicPr>
        <xdr:cNvPr id="7" name="Image 3">
          <a:extLst>
            <a:ext uri="{FF2B5EF4-FFF2-40B4-BE49-F238E27FC236}">
              <a16:creationId xmlns:a16="http://schemas.microsoft.com/office/drawing/2014/main" id="{89AC0A1A-61D7-FB43-8964-9CA95535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5775" cy="112246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174670</xdr:colOff>
      <xdr:row>0</xdr:row>
      <xdr:rowOff>0</xdr:rowOff>
    </xdr:from>
    <xdr:ext cx="975852" cy="1130002"/>
    <xdr:pic>
      <xdr:nvPicPr>
        <xdr:cNvPr id="8" name="Image 4">
          <a:extLst>
            <a:ext uri="{FF2B5EF4-FFF2-40B4-BE49-F238E27FC236}">
              <a16:creationId xmlns:a16="http://schemas.microsoft.com/office/drawing/2014/main" id="{1CB4278A-7C5B-3043-930B-406D8F55A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4920" y="0"/>
          <a:ext cx="975852" cy="113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0</xdr:row>
      <xdr:rowOff>0</xdr:rowOff>
    </xdr:from>
    <xdr:ext cx="2575775" cy="1122462"/>
    <xdr:pic>
      <xdr:nvPicPr>
        <xdr:cNvPr id="15" name="Image 3">
          <a:extLst>
            <a:ext uri="{FF2B5EF4-FFF2-40B4-BE49-F238E27FC236}">
              <a16:creationId xmlns:a16="http://schemas.microsoft.com/office/drawing/2014/main" id="{18AD42AF-27A5-B342-8568-3392E839F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5775" cy="112246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381045</xdr:colOff>
      <xdr:row>0</xdr:row>
      <xdr:rowOff>0</xdr:rowOff>
    </xdr:from>
    <xdr:ext cx="975852" cy="1130002"/>
    <xdr:pic>
      <xdr:nvPicPr>
        <xdr:cNvPr id="16" name="Image 4">
          <a:extLst>
            <a:ext uri="{FF2B5EF4-FFF2-40B4-BE49-F238E27FC236}">
              <a16:creationId xmlns:a16="http://schemas.microsoft.com/office/drawing/2014/main" id="{A506B039-22DD-CE47-88B3-82ACBAA07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95" y="0"/>
          <a:ext cx="975852" cy="113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0</xdr:row>
      <xdr:rowOff>0</xdr:rowOff>
    </xdr:from>
    <xdr:ext cx="2575775" cy="1122462"/>
    <xdr:pic>
      <xdr:nvPicPr>
        <xdr:cNvPr id="17" name="Image 3">
          <a:extLst>
            <a:ext uri="{FF2B5EF4-FFF2-40B4-BE49-F238E27FC236}">
              <a16:creationId xmlns:a16="http://schemas.microsoft.com/office/drawing/2014/main" id="{76ECA500-323A-1E42-8694-D2D2FCA9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9500" y="0"/>
          <a:ext cx="2575775" cy="112246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381045</xdr:colOff>
      <xdr:row>0</xdr:row>
      <xdr:rowOff>0</xdr:rowOff>
    </xdr:from>
    <xdr:ext cx="975852" cy="1130002"/>
    <xdr:pic>
      <xdr:nvPicPr>
        <xdr:cNvPr id="18" name="Image 4">
          <a:extLst>
            <a:ext uri="{FF2B5EF4-FFF2-40B4-BE49-F238E27FC236}">
              <a16:creationId xmlns:a16="http://schemas.microsoft.com/office/drawing/2014/main" id="{2E3C0E44-615D-A84F-80CA-D57F15D4F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95" y="0"/>
          <a:ext cx="975852" cy="113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0</xdr:colOff>
      <xdr:row>0</xdr:row>
      <xdr:rowOff>0</xdr:rowOff>
    </xdr:from>
    <xdr:ext cx="2575775" cy="1122462"/>
    <xdr:pic>
      <xdr:nvPicPr>
        <xdr:cNvPr id="19" name="Image 3">
          <a:extLst>
            <a:ext uri="{FF2B5EF4-FFF2-40B4-BE49-F238E27FC236}">
              <a16:creationId xmlns:a16="http://schemas.microsoft.com/office/drawing/2014/main" id="{E5949397-4085-A54A-B3CE-5EB309F78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5625" y="0"/>
          <a:ext cx="2575775" cy="112246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</xdr:col>
      <xdr:colOff>381045</xdr:colOff>
      <xdr:row>0</xdr:row>
      <xdr:rowOff>0</xdr:rowOff>
    </xdr:from>
    <xdr:ext cx="975852" cy="1130002"/>
    <xdr:pic>
      <xdr:nvPicPr>
        <xdr:cNvPr id="20" name="Image 4">
          <a:extLst>
            <a:ext uri="{FF2B5EF4-FFF2-40B4-BE49-F238E27FC236}">
              <a16:creationId xmlns:a16="http://schemas.microsoft.com/office/drawing/2014/main" id="{F69EEF6C-6109-B249-9D79-7C9AB18B3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94670" y="0"/>
          <a:ext cx="975852" cy="113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11337" name="Image 3">
          <a:extLst>
            <a:ext uri="{FF2B5EF4-FFF2-40B4-BE49-F238E27FC236}">
              <a16:creationId xmlns:a16="http://schemas.microsoft.com/office/drawing/2014/main" id="{B13E576B-21BB-A144-865D-86F8CEBF6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2700" cy="9779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431800</xdr:colOff>
      <xdr:row>0</xdr:row>
      <xdr:rowOff>0</xdr:rowOff>
    </xdr:from>
    <xdr:to>
      <xdr:col>8</xdr:col>
      <xdr:colOff>520700</xdr:colOff>
      <xdr:row>4</xdr:row>
      <xdr:rowOff>12700</xdr:rowOff>
    </xdr:to>
    <xdr:pic>
      <xdr:nvPicPr>
        <xdr:cNvPr id="11339" name="Image 9">
          <a:extLst>
            <a:ext uri="{FF2B5EF4-FFF2-40B4-BE49-F238E27FC236}">
              <a16:creationId xmlns:a16="http://schemas.microsoft.com/office/drawing/2014/main" id="{FA25EC31-1F65-9249-ACF1-30D06A00C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0200" y="0"/>
          <a:ext cx="8509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622300</xdr:colOff>
      <xdr:row>0</xdr:row>
      <xdr:rowOff>0</xdr:rowOff>
    </xdr:from>
    <xdr:to>
      <xdr:col>18</xdr:col>
      <xdr:colOff>711200</xdr:colOff>
      <xdr:row>4</xdr:row>
      <xdr:rowOff>12700</xdr:rowOff>
    </xdr:to>
    <xdr:pic>
      <xdr:nvPicPr>
        <xdr:cNvPr id="11340" name="Image 10">
          <a:extLst>
            <a:ext uri="{FF2B5EF4-FFF2-40B4-BE49-F238E27FC236}">
              <a16:creationId xmlns:a16="http://schemas.microsoft.com/office/drawing/2014/main" id="{18AD2F0C-8F12-5949-914A-DAC5143B9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0" y="0"/>
          <a:ext cx="8509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38100</xdr:colOff>
      <xdr:row>4</xdr:row>
      <xdr:rowOff>0</xdr:rowOff>
    </xdr:to>
    <xdr:pic>
      <xdr:nvPicPr>
        <xdr:cNvPr id="11341" name="Image 3">
          <a:extLst>
            <a:ext uri="{FF2B5EF4-FFF2-40B4-BE49-F238E27FC236}">
              <a16:creationId xmlns:a16="http://schemas.microsoft.com/office/drawing/2014/main" id="{1FEC5AFA-6BAA-5E46-BB05-37F7C4321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00" y="0"/>
          <a:ext cx="2540000" cy="9779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431800</xdr:colOff>
      <xdr:row>28</xdr:row>
      <xdr:rowOff>0</xdr:rowOff>
    </xdr:from>
    <xdr:to>
      <xdr:col>8</xdr:col>
      <xdr:colOff>520700</xdr:colOff>
      <xdr:row>32</xdr:row>
      <xdr:rowOff>12700</xdr:rowOff>
    </xdr:to>
    <xdr:pic>
      <xdr:nvPicPr>
        <xdr:cNvPr id="11342" name="Image 12">
          <a:extLst>
            <a:ext uri="{FF2B5EF4-FFF2-40B4-BE49-F238E27FC236}">
              <a16:creationId xmlns:a16="http://schemas.microsoft.com/office/drawing/2014/main" id="{66DA8197-4E7C-CA45-9407-23584C252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0200" y="8140700"/>
          <a:ext cx="8509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0</xdr:colOff>
      <xdr:row>32</xdr:row>
      <xdr:rowOff>0</xdr:rowOff>
    </xdr:to>
    <xdr:pic>
      <xdr:nvPicPr>
        <xdr:cNvPr id="11343" name="Image 3">
          <a:extLst>
            <a:ext uri="{FF2B5EF4-FFF2-40B4-BE49-F238E27FC236}">
              <a16:creationId xmlns:a16="http://schemas.microsoft.com/office/drawing/2014/main" id="{B9B74592-4E2D-AE43-B503-121FFF02A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0700"/>
          <a:ext cx="2552700" cy="9779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11</xdr:col>
      <xdr:colOff>38100</xdr:colOff>
      <xdr:row>32</xdr:row>
      <xdr:rowOff>0</xdr:rowOff>
    </xdr:to>
    <xdr:pic>
      <xdr:nvPicPr>
        <xdr:cNvPr id="11344" name="Image 3">
          <a:extLst>
            <a:ext uri="{FF2B5EF4-FFF2-40B4-BE49-F238E27FC236}">
              <a16:creationId xmlns:a16="http://schemas.microsoft.com/office/drawing/2014/main" id="{84FB7150-ACEE-D74D-AE0C-F912F580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100" y="8140700"/>
          <a:ext cx="2540000" cy="9779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622300</xdr:colOff>
      <xdr:row>28</xdr:row>
      <xdr:rowOff>0</xdr:rowOff>
    </xdr:from>
    <xdr:to>
      <xdr:col>18</xdr:col>
      <xdr:colOff>711200</xdr:colOff>
      <xdr:row>32</xdr:row>
      <xdr:rowOff>12700</xdr:rowOff>
    </xdr:to>
    <xdr:pic>
      <xdr:nvPicPr>
        <xdr:cNvPr id="11345" name="Image 15">
          <a:extLst>
            <a:ext uri="{FF2B5EF4-FFF2-40B4-BE49-F238E27FC236}">
              <a16:creationId xmlns:a16="http://schemas.microsoft.com/office/drawing/2014/main" id="{0FE66E7D-61E6-0246-AA32-E2B43A4B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0" y="8140700"/>
          <a:ext cx="8509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2989346</xdr:colOff>
      <xdr:row>4</xdr:row>
      <xdr:rowOff>0</xdr:rowOff>
    </xdr:to>
    <xdr:pic>
      <xdr:nvPicPr>
        <xdr:cNvPr id="6391" name="Image 3">
          <a:extLst>
            <a:ext uri="{FF2B5EF4-FFF2-40B4-BE49-F238E27FC236}">
              <a16:creationId xmlns:a16="http://schemas.microsoft.com/office/drawing/2014/main" id="{EB7BFA2D-474C-D044-B086-EA403307F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9346" cy="11303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4368800</xdr:colOff>
      <xdr:row>0</xdr:row>
      <xdr:rowOff>0</xdr:rowOff>
    </xdr:from>
    <xdr:to>
      <xdr:col>2</xdr:col>
      <xdr:colOff>5334000</xdr:colOff>
      <xdr:row>3</xdr:row>
      <xdr:rowOff>374366</xdr:rowOff>
    </xdr:to>
    <xdr:pic>
      <xdr:nvPicPr>
        <xdr:cNvPr id="6392" name="Image 3">
          <a:extLst>
            <a:ext uri="{FF2B5EF4-FFF2-40B4-BE49-F238E27FC236}">
              <a16:creationId xmlns:a16="http://schemas.microsoft.com/office/drawing/2014/main" id="{225F16F7-5E6A-3C4C-A127-BFC7F1CD1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0"/>
          <a:ext cx="965200" cy="1123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2540000</xdr:colOff>
      <xdr:row>3</xdr:row>
      <xdr:rowOff>228600</xdr:rowOff>
    </xdr:to>
    <xdr:pic>
      <xdr:nvPicPr>
        <xdr:cNvPr id="7626" name="Image 3">
          <a:extLst>
            <a:ext uri="{FF2B5EF4-FFF2-40B4-BE49-F238E27FC236}">
              <a16:creationId xmlns:a16="http://schemas.microsoft.com/office/drawing/2014/main" id="{812E74AB-DA3B-8A4F-BD3D-0C132B52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000" cy="9652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2540000</xdr:colOff>
      <xdr:row>4</xdr:row>
      <xdr:rowOff>0</xdr:rowOff>
    </xdr:to>
    <xdr:pic>
      <xdr:nvPicPr>
        <xdr:cNvPr id="7627" name="Image 3">
          <a:extLst>
            <a:ext uri="{FF2B5EF4-FFF2-40B4-BE49-F238E27FC236}">
              <a16:creationId xmlns:a16="http://schemas.microsoft.com/office/drawing/2014/main" id="{4E9FC353-8573-0C46-896F-3C2D6752F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000" cy="9779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2286000</xdr:colOff>
      <xdr:row>0</xdr:row>
      <xdr:rowOff>0</xdr:rowOff>
    </xdr:from>
    <xdr:to>
      <xdr:col>3</xdr:col>
      <xdr:colOff>0</xdr:colOff>
      <xdr:row>4</xdr:row>
      <xdr:rowOff>12700</xdr:rowOff>
    </xdr:to>
    <xdr:pic>
      <xdr:nvPicPr>
        <xdr:cNvPr id="7628" name="Image 3">
          <a:extLst>
            <a:ext uri="{FF2B5EF4-FFF2-40B4-BE49-F238E27FC236}">
              <a16:creationId xmlns:a16="http://schemas.microsoft.com/office/drawing/2014/main" id="{18E022A6-A3AF-9246-AE44-4E863F72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330200</xdr:colOff>
      <xdr:row>0</xdr:row>
      <xdr:rowOff>0</xdr:rowOff>
    </xdr:from>
    <xdr:to>
      <xdr:col>8</xdr:col>
      <xdr:colOff>12700</xdr:colOff>
      <xdr:row>4</xdr:row>
      <xdr:rowOff>25400</xdr:rowOff>
    </xdr:to>
    <xdr:pic>
      <xdr:nvPicPr>
        <xdr:cNvPr id="7629" name="Image 4">
          <a:extLst>
            <a:ext uri="{FF2B5EF4-FFF2-40B4-BE49-F238E27FC236}">
              <a16:creationId xmlns:a16="http://schemas.microsoft.com/office/drawing/2014/main" id="{5102FFA4-68D0-694B-BF25-4CA794DC7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0"/>
          <a:ext cx="8636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2286000</xdr:colOff>
      <xdr:row>0</xdr:row>
      <xdr:rowOff>0</xdr:rowOff>
    </xdr:from>
    <xdr:to>
      <xdr:col>3</xdr:col>
      <xdr:colOff>10391</xdr:colOff>
      <xdr:row>4</xdr:row>
      <xdr:rowOff>12700</xdr:rowOff>
    </xdr:to>
    <xdr:pic>
      <xdr:nvPicPr>
        <xdr:cNvPr id="8509" name="Image 8">
          <a:extLst>
            <a:ext uri="{FF2B5EF4-FFF2-40B4-BE49-F238E27FC236}">
              <a16:creationId xmlns:a16="http://schemas.microsoft.com/office/drawing/2014/main" id="{008CD387-FC27-0146-9BD5-7C29A43DD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0" y="0"/>
          <a:ext cx="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1041400</xdr:colOff>
      <xdr:row>3</xdr:row>
      <xdr:rowOff>190500</xdr:rowOff>
    </xdr:to>
    <xdr:pic>
      <xdr:nvPicPr>
        <xdr:cNvPr id="8510" name="Image 3">
          <a:extLst>
            <a:ext uri="{FF2B5EF4-FFF2-40B4-BE49-F238E27FC236}">
              <a16:creationId xmlns:a16="http://schemas.microsoft.com/office/drawing/2014/main" id="{B3371437-BC7C-9041-8A60-A27A05A75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2700" cy="9779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3835400</xdr:colOff>
      <xdr:row>0</xdr:row>
      <xdr:rowOff>0</xdr:rowOff>
    </xdr:from>
    <xdr:to>
      <xdr:col>8</xdr:col>
      <xdr:colOff>12700</xdr:colOff>
      <xdr:row>4</xdr:row>
      <xdr:rowOff>12700</xdr:rowOff>
    </xdr:to>
    <xdr:pic>
      <xdr:nvPicPr>
        <xdr:cNvPr id="8511" name="Image 1">
          <a:extLst>
            <a:ext uri="{FF2B5EF4-FFF2-40B4-BE49-F238E27FC236}">
              <a16:creationId xmlns:a16="http://schemas.microsoft.com/office/drawing/2014/main" id="{47D19162-0C13-5C43-A8E1-85D3D5D9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0" y="0"/>
          <a:ext cx="8636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26"/>
  <sheetViews>
    <sheetView tabSelected="1" workbookViewId="0">
      <selection sqref="A1:D4"/>
    </sheetView>
  </sheetViews>
  <sheetFormatPr baseColWidth="10" defaultColWidth="10.6640625" defaultRowHeight="14"/>
  <cols>
    <col min="1" max="1" width="78.33203125" style="4" customWidth="1"/>
    <col min="2" max="3" width="10.6640625" style="4"/>
    <col min="4" max="4" width="24.1640625" style="4" customWidth="1"/>
    <col min="5" max="16384" width="10.6640625" style="4"/>
  </cols>
  <sheetData>
    <row r="1" spans="1:4" ht="28" customHeight="1">
      <c r="A1" s="332" t="s">
        <v>297</v>
      </c>
      <c r="B1" s="333"/>
      <c r="C1" s="333"/>
      <c r="D1" s="334"/>
    </row>
    <row r="2" spans="1:4" ht="24" customHeight="1">
      <c r="A2" s="335"/>
      <c r="B2" s="336"/>
      <c r="C2" s="336"/>
      <c r="D2" s="337"/>
    </row>
    <row r="3" spans="1:4" ht="22" customHeight="1">
      <c r="A3" s="335"/>
      <c r="B3" s="336"/>
      <c r="C3" s="336"/>
      <c r="D3" s="337"/>
    </row>
    <row r="4" spans="1:4" ht="15" customHeight="1">
      <c r="A4" s="335"/>
      <c r="B4" s="336"/>
      <c r="C4" s="336"/>
      <c r="D4" s="337"/>
    </row>
    <row r="5" spans="1:4" ht="26" customHeight="1">
      <c r="A5" s="338" t="s">
        <v>298</v>
      </c>
      <c r="B5" s="338"/>
      <c r="C5" s="338"/>
      <c r="D5" s="338"/>
    </row>
    <row r="6" spans="1:4" ht="49" customHeight="1">
      <c r="A6" s="331" t="s">
        <v>377</v>
      </c>
      <c r="B6" s="331"/>
      <c r="C6" s="331"/>
      <c r="D6" s="331"/>
    </row>
    <row r="7" spans="1:4" ht="48" customHeight="1">
      <c r="A7" s="331" t="s">
        <v>296</v>
      </c>
      <c r="B7" s="331"/>
      <c r="C7" s="331"/>
      <c r="D7" s="331"/>
    </row>
    <row r="8" spans="1:4" ht="34" customHeight="1">
      <c r="A8" s="331" t="s">
        <v>322</v>
      </c>
      <c r="B8" s="331"/>
      <c r="C8" s="331"/>
      <c r="D8" s="331"/>
    </row>
    <row r="9" spans="1:4" ht="33" customHeight="1">
      <c r="A9" s="331" t="s">
        <v>0</v>
      </c>
      <c r="B9" s="331"/>
      <c r="C9" s="331"/>
      <c r="D9" s="331"/>
    </row>
    <row r="10" spans="1:4" ht="25" customHeight="1">
      <c r="A10" s="339" t="s">
        <v>266</v>
      </c>
      <c r="B10" s="339"/>
      <c r="C10" s="339"/>
      <c r="D10" s="339"/>
    </row>
    <row r="11" spans="1:4" ht="48" customHeight="1">
      <c r="A11" s="331" t="s">
        <v>1</v>
      </c>
      <c r="B11" s="331"/>
      <c r="C11" s="331"/>
      <c r="D11" s="331"/>
    </row>
    <row r="12" spans="1:4" ht="32" customHeight="1">
      <c r="A12" s="331" t="s">
        <v>416</v>
      </c>
      <c r="B12" s="331"/>
      <c r="C12" s="331"/>
      <c r="D12" s="331"/>
    </row>
    <row r="13" spans="1:4" ht="28" customHeight="1">
      <c r="A13" s="339" t="s">
        <v>267</v>
      </c>
      <c r="B13" s="339"/>
      <c r="C13" s="339"/>
      <c r="D13" s="339"/>
    </row>
    <row r="14" spans="1:4" ht="39" customHeight="1">
      <c r="A14" s="331" t="s">
        <v>378</v>
      </c>
      <c r="B14" s="331"/>
      <c r="C14" s="331"/>
      <c r="D14" s="331"/>
    </row>
    <row r="15" spans="1:4" ht="27" customHeight="1">
      <c r="A15" s="339" t="s">
        <v>268</v>
      </c>
      <c r="B15" s="339"/>
      <c r="C15" s="339"/>
      <c r="D15" s="339"/>
    </row>
    <row r="16" spans="1:4" ht="35" customHeight="1">
      <c r="A16" s="331" t="s">
        <v>403</v>
      </c>
      <c r="B16" s="331"/>
      <c r="C16" s="331"/>
      <c r="D16" s="331"/>
    </row>
    <row r="17" spans="1:4" ht="51" customHeight="1">
      <c r="A17" s="331" t="s">
        <v>404</v>
      </c>
      <c r="B17" s="331"/>
      <c r="C17" s="331"/>
      <c r="D17" s="331"/>
    </row>
    <row r="18" spans="1:4" ht="55" customHeight="1">
      <c r="A18" s="341" t="s">
        <v>417</v>
      </c>
      <c r="B18" s="342"/>
      <c r="C18" s="342"/>
      <c r="D18" s="343"/>
    </row>
    <row r="19" spans="1:4" ht="37" customHeight="1">
      <c r="A19" s="331" t="s">
        <v>418</v>
      </c>
      <c r="B19" s="331"/>
      <c r="C19" s="331"/>
      <c r="D19" s="331"/>
    </row>
    <row r="20" spans="1:4" ht="26" customHeight="1">
      <c r="A20" s="339" t="s">
        <v>269</v>
      </c>
      <c r="B20" s="339"/>
      <c r="C20" s="339"/>
      <c r="D20" s="339"/>
    </row>
    <row r="21" spans="1:4" ht="38" customHeight="1">
      <c r="A21" s="340" t="s">
        <v>343</v>
      </c>
      <c r="B21" s="340"/>
      <c r="C21" s="340"/>
      <c r="D21" s="340"/>
    </row>
    <row r="22" spans="1:4" ht="38" customHeight="1">
      <c r="A22" s="339" t="s">
        <v>332</v>
      </c>
      <c r="B22" s="339"/>
      <c r="C22" s="339"/>
      <c r="D22" s="339"/>
    </row>
    <row r="23" spans="1:4" ht="38" customHeight="1">
      <c r="A23" s="340" t="s">
        <v>333</v>
      </c>
      <c r="B23" s="340"/>
      <c r="C23" s="340"/>
      <c r="D23" s="340"/>
    </row>
    <row r="24" spans="1:4" ht="29" customHeight="1">
      <c r="A24" s="338" t="s">
        <v>299</v>
      </c>
      <c r="B24" s="338"/>
      <c r="C24" s="338"/>
      <c r="D24" s="338"/>
    </row>
    <row r="25" spans="1:4" ht="27" customHeight="1">
      <c r="A25" s="340" t="s">
        <v>330</v>
      </c>
      <c r="B25" s="340"/>
      <c r="C25" s="340"/>
      <c r="D25" s="340"/>
    </row>
    <row r="26" spans="1:4" ht="16">
      <c r="A26" s="5"/>
    </row>
  </sheetData>
  <sheetProtection sheet="1" objects="1" scenarios="1" selectLockedCells="1" selectUnlockedCells="1"/>
  <mergeCells count="22">
    <mergeCell ref="A23:D23"/>
    <mergeCell ref="A24:D24"/>
    <mergeCell ref="A25:D25"/>
    <mergeCell ref="A17:D17"/>
    <mergeCell ref="A19:D19"/>
    <mergeCell ref="A20:D20"/>
    <mergeCell ref="A21:D21"/>
    <mergeCell ref="A18:D18"/>
    <mergeCell ref="A22:D22"/>
    <mergeCell ref="A16:D16"/>
    <mergeCell ref="A1:D4"/>
    <mergeCell ref="A6:D6"/>
    <mergeCell ref="A5:D5"/>
    <mergeCell ref="A7:D7"/>
    <mergeCell ref="A9:D9"/>
    <mergeCell ref="A10:D10"/>
    <mergeCell ref="A8:D8"/>
    <mergeCell ref="A11:D11"/>
    <mergeCell ref="A12:D12"/>
    <mergeCell ref="A13:D13"/>
    <mergeCell ref="A14:D14"/>
    <mergeCell ref="A15:D15"/>
  </mergeCells>
  <phoneticPr fontId="5" type="noConversion"/>
  <pageMargins left="0.78740157499999996" right="0.78740157499999996" top="0.98402777777777772" bottom="0.98402777777777772" header="0.51180555555555551" footer="0.51180555555555551"/>
  <pageSetup paperSize="9" scale="87" firstPageNumber="0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189"/>
  <sheetViews>
    <sheetView showGridLines="0" topLeftCell="A2" zoomScaleSheetLayoutView="81" workbookViewId="0">
      <selection activeCell="A10" sqref="A10"/>
    </sheetView>
  </sheetViews>
  <sheetFormatPr baseColWidth="10" defaultColWidth="10.6640625" defaultRowHeight="14" outlineLevelRow="2"/>
  <cols>
    <col min="1" max="1" width="34" style="178" customWidth="1"/>
    <col min="2" max="2" width="29" style="178" customWidth="1"/>
    <col min="3" max="3" width="25.83203125" style="178" customWidth="1"/>
    <col min="4" max="4" width="28.1640625" style="178" customWidth="1"/>
    <col min="5" max="5" width="25" style="178" customWidth="1"/>
    <col min="6" max="6" width="25.1640625" style="178" customWidth="1"/>
    <col min="7" max="7" width="30" style="178" customWidth="1"/>
    <col min="8" max="8" width="17.33203125" style="178" customWidth="1"/>
    <col min="9" max="9" width="17" style="178" customWidth="1"/>
    <col min="10" max="16384" width="10.6640625" style="178"/>
  </cols>
  <sheetData>
    <row r="1" spans="1:20" ht="28" customHeight="1">
      <c r="A1" s="176"/>
      <c r="B1" s="348" t="s">
        <v>288</v>
      </c>
      <c r="C1" s="348"/>
      <c r="D1" s="348"/>
      <c r="E1" s="348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</row>
    <row r="2" spans="1:20" ht="28" customHeight="1">
      <c r="A2" s="179"/>
      <c r="B2" s="348"/>
      <c r="C2" s="348"/>
      <c r="D2" s="348"/>
      <c r="E2" s="348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1:20" ht="20" customHeight="1">
      <c r="A3" s="180"/>
      <c r="B3" s="348"/>
      <c r="C3" s="348"/>
      <c r="D3" s="348"/>
      <c r="E3" s="348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1:20" ht="13" customHeight="1">
      <c r="A4" s="177"/>
      <c r="B4" s="348"/>
      <c r="C4" s="348"/>
      <c r="D4" s="348"/>
      <c r="E4" s="348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</row>
    <row r="5" spans="1:20" ht="30">
      <c r="A5" s="181" t="s">
        <v>379</v>
      </c>
      <c r="B5" s="182" t="s">
        <v>380</v>
      </c>
      <c r="C5" s="183" t="s">
        <v>381</v>
      </c>
      <c r="D5" s="361" t="s">
        <v>76</v>
      </c>
      <c r="E5" s="361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</row>
    <row r="6" spans="1:20" ht="24" customHeight="1">
      <c r="A6" s="36"/>
      <c r="B6" s="36"/>
      <c r="C6" s="37"/>
      <c r="D6" s="347"/>
      <c r="E6" s="34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</row>
    <row r="7" spans="1:20" s="185" customFormat="1" ht="17" customHeight="1">
      <c r="A7" s="181" t="s">
        <v>2</v>
      </c>
      <c r="B7" s="181" t="s">
        <v>3</v>
      </c>
      <c r="C7" s="184" t="s">
        <v>4</v>
      </c>
      <c r="D7" s="344" t="s">
        <v>101</v>
      </c>
      <c r="E7" s="345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</row>
    <row r="8" spans="1:20" ht="27" customHeight="1">
      <c r="A8" s="36"/>
      <c r="B8" s="38"/>
      <c r="C8" s="39"/>
      <c r="D8" s="360"/>
      <c r="E8" s="360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</row>
    <row r="9" spans="1:20" ht="30" customHeight="1">
      <c r="A9" s="181" t="s">
        <v>200</v>
      </c>
      <c r="B9" s="181" t="s">
        <v>201</v>
      </c>
      <c r="C9" s="184" t="s">
        <v>5</v>
      </c>
      <c r="D9" s="346" t="s">
        <v>77</v>
      </c>
      <c r="E9" s="346"/>
      <c r="F9" s="177"/>
      <c r="G9" s="186"/>
      <c r="H9" s="186"/>
      <c r="I9" s="186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</row>
    <row r="10" spans="1:20" ht="32" customHeight="1">
      <c r="A10" s="40"/>
      <c r="B10" s="40"/>
      <c r="C10" s="320">
        <f>ROUND((B10-A10)*12/365,0)</f>
        <v>0</v>
      </c>
      <c r="D10" s="347"/>
      <c r="E10" s="347"/>
      <c r="F10" s="177"/>
      <c r="G10" s="180"/>
      <c r="H10" s="186"/>
      <c r="I10" s="186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</row>
    <row r="12" spans="1:20" ht="28" customHeight="1">
      <c r="A12" s="181" t="s">
        <v>382</v>
      </c>
      <c r="B12" s="187" t="s">
        <v>383</v>
      </c>
      <c r="C12" s="188" t="s">
        <v>124</v>
      </c>
      <c r="D12" s="189" t="s">
        <v>384</v>
      </c>
      <c r="E12" s="186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</row>
    <row r="13" spans="1:20" ht="19" customHeight="1">
      <c r="A13" s="41">
        <f>'3. Budget'!F73+'3. Budget'!M73+'3. Budget'!T73+'3. Budget'!AA73</f>
        <v>0</v>
      </c>
      <c r="B13" s="43">
        <f>'3. Budget'!F64+'3. Budget'!M64+'3. Budget'!T64+'3. Budget'!AA64</f>
        <v>0</v>
      </c>
      <c r="C13" s="42">
        <f>A13-B13</f>
        <v>0</v>
      </c>
      <c r="D13" s="44" t="e">
        <f>'6. Forfaits'!H47</f>
        <v>#VALUE!</v>
      </c>
      <c r="E13" s="186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</row>
    <row r="14" spans="1:20" s="185" customFormat="1" ht="13" customHeight="1">
      <c r="A14" s="190"/>
      <c r="B14" s="190"/>
      <c r="C14" s="190"/>
      <c r="D14" s="190"/>
      <c r="E14" s="3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</row>
    <row r="15" spans="1:20" ht="27" customHeight="1">
      <c r="A15" s="181" t="s">
        <v>6</v>
      </c>
      <c r="B15" s="35"/>
      <c r="C15" s="191"/>
      <c r="D15" s="50" t="s">
        <v>184</v>
      </c>
      <c r="E15" s="192" t="e">
        <f>A13/D40</f>
        <v>#DIV/0!</v>
      </c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  <row r="16" spans="1:20" ht="21" customHeight="1">
      <c r="A16" s="193" t="s">
        <v>199</v>
      </c>
      <c r="B16" s="34" t="s">
        <v>203</v>
      </c>
      <c r="C16" s="194"/>
      <c r="D16" s="50" t="s">
        <v>185</v>
      </c>
      <c r="E16" s="195">
        <f>'6. Forfaits'!C12</f>
        <v>300</v>
      </c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</row>
    <row r="17" spans="1:20" ht="21" hidden="1" customHeight="1" outlineLevel="1">
      <c r="A17" s="370" t="str">
        <f>IF(B16="Inférieure à 50hab/km2","faible densité",IF(B15&lt;300000,"petit territoire","grand territoire"))</f>
        <v>petit territoire</v>
      </c>
      <c r="B17" s="371"/>
      <c r="C17" s="194"/>
      <c r="D17" s="186"/>
      <c r="E17" s="186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</row>
    <row r="18" spans="1:20" ht="28" customHeight="1" collapsed="1">
      <c r="A18" s="196" t="s">
        <v>323</v>
      </c>
      <c r="B18" s="34" t="s">
        <v>327</v>
      </c>
      <c r="C18" s="191"/>
      <c r="D18" s="373" t="s">
        <v>306</v>
      </c>
      <c r="E18" s="374" t="s">
        <v>211</v>
      </c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</row>
    <row r="19" spans="1:20" ht="28" customHeight="1">
      <c r="A19" s="197" t="s">
        <v>181</v>
      </c>
      <c r="B19" s="170" t="s">
        <v>180</v>
      </c>
      <c r="C19" s="191"/>
      <c r="D19" s="373"/>
      <c r="E19" s="374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</row>
    <row r="20" spans="1:20" ht="11" customHeight="1">
      <c r="A20"/>
      <c r="B20"/>
      <c r="C20"/>
      <c r="D20"/>
      <c r="E20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</row>
    <row r="21" spans="1:20" ht="14" hidden="1" customHeight="1" outlineLevel="2">
      <c r="A21" s="381" t="s">
        <v>385</v>
      </c>
      <c r="B21" s="381"/>
      <c r="C21" s="382" t="s">
        <v>373</v>
      </c>
      <c r="D21" s="383"/>
      <c r="E21" s="240" t="e">
        <f>D13*VALUE(MID(C21,7,2))/100</f>
        <v>#VALUE!</v>
      </c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</row>
    <row r="22" spans="1:20" s="180" customFormat="1" ht="13" hidden="1" customHeight="1" outlineLevel="2"/>
    <row r="23" spans="1:20" s="180" customFormat="1" ht="14" hidden="1" customHeight="1" outlineLevel="1" collapsed="1">
      <c r="A23" s="379" t="s">
        <v>347</v>
      </c>
      <c r="B23" s="379"/>
      <c r="C23" s="379"/>
      <c r="D23" s="380" t="str">
        <f>IF(B19="1ère année",IF(E18="OUI","OUI","NON"),"NON")</f>
        <v>NON</v>
      </c>
      <c r="E23" s="380"/>
    </row>
    <row r="24" spans="1:20" ht="15" hidden="1" customHeight="1" outlineLevel="2">
      <c r="B24" s="198" t="s">
        <v>234</v>
      </c>
      <c r="C24" s="198" t="s">
        <v>235</v>
      </c>
      <c r="D24" s="199" t="s">
        <v>236</v>
      </c>
      <c r="E24" s="198" t="s">
        <v>234</v>
      </c>
      <c r="F24" s="200" t="s">
        <v>235</v>
      </c>
      <c r="G24" s="201" t="s">
        <v>236</v>
      </c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</row>
    <row r="25" spans="1:20" ht="14" hidden="1" customHeight="1" outlineLevel="2">
      <c r="B25" s="355" t="s">
        <v>237</v>
      </c>
      <c r="C25" s="355"/>
      <c r="D25" s="355"/>
      <c r="E25" s="356" t="s">
        <v>238</v>
      </c>
      <c r="F25" s="356"/>
      <c r="G25" s="356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</row>
    <row r="26" spans="1:20" ht="14" hidden="1" customHeight="1" outlineLevel="2">
      <c r="A26" s="202" t="s">
        <v>239</v>
      </c>
      <c r="B26" s="202">
        <f>IF(A17="faible densité",1,IF(A17="petit territoire",1,IF(A17="grand territoire","-","")))</f>
        <v>1</v>
      </c>
      <c r="C26" s="202">
        <f>IF(A17="faible densité",1,IF(A17="petit territoire",1.5,IF(A17="grand territoire","-","")))</f>
        <v>1.5</v>
      </c>
      <c r="D26" s="203">
        <f>IF(A17="faible densité",1,IF(A17="petit territoire",2,IF(A17="grand territoire","-","")))</f>
        <v>2</v>
      </c>
      <c r="E26" s="203">
        <f>IF(B26="-",300,B15*(B26/1000))</f>
        <v>0</v>
      </c>
      <c r="F26" s="204">
        <f>IF(C26="-",450,B15*(C26/1000))</f>
        <v>0</v>
      </c>
      <c r="G26" s="204">
        <f>IF(D26="-",450,(IF((B15*(D26/1000))&gt;450,450,B15*(D26/1000))))</f>
        <v>0</v>
      </c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</row>
    <row r="27" spans="1:20" ht="14" hidden="1" customHeight="1" outlineLevel="2">
      <c r="A27" s="202" t="s">
        <v>240</v>
      </c>
      <c r="B27" s="202">
        <f>IF(A17="faible densité",1,IF(A17="petit territoire",1.5,IF(A17="grand territoire","-","")))</f>
        <v>1.5</v>
      </c>
      <c r="C27" s="202">
        <f>IF(A17="faible densité",1,IF(A17="petit territoire",2,IF(A17="grand territoire","-","")))</f>
        <v>2</v>
      </c>
      <c r="D27" s="203">
        <f>IF(A17="faible densité",1,IF(A17="petit territoire",2,IF(A17="grand territoire","-","")))</f>
        <v>2</v>
      </c>
      <c r="E27" s="203">
        <f>IF(B27="-",450,B15*(B27/1000))</f>
        <v>0</v>
      </c>
      <c r="F27" s="204">
        <f>IF(C27="-",450,(IF((B15*(C27/1000))&gt;450,450,B15*(C27/1000))))</f>
        <v>0</v>
      </c>
      <c r="G27" s="204">
        <f>IF(D27="-",450,(IF((B15*(D27/1000))&gt;450,450,B15*(D27/1000))))</f>
        <v>0</v>
      </c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</row>
    <row r="28" spans="1:20" ht="14" hidden="1" customHeight="1" outlineLevel="2">
      <c r="A28" s="202" t="s">
        <v>241</v>
      </c>
      <c r="B28" s="202">
        <f>IF(A17="faible densité",1,IF(A17="petit territoire",2,IF(A17="grand territoire","-","")))</f>
        <v>2</v>
      </c>
      <c r="C28" s="202">
        <f>IF(A17="faible densité",1,IF(A17="petit territoire",2,IF(A17="grand territoire","-","")))</f>
        <v>2</v>
      </c>
      <c r="D28" s="203">
        <f>IF(A17="faible densité",1,IF(A17="petit territoire",2,IF(A17="grand territoire","-","")))</f>
        <v>2</v>
      </c>
      <c r="E28" s="203">
        <f>IF(B28="-",450,(IF((B15*(B28/1000))&gt;450,450,B15*(B28/1000))))</f>
        <v>0</v>
      </c>
      <c r="F28" s="204">
        <f>IF(C28="-",450,(IF((B15*(C28/1000))&gt;450,450,B15*(C28/1000))))</f>
        <v>0</v>
      </c>
      <c r="G28" s="204">
        <f>IF(D28="-",450,(IF((B15*(D28/1000))&gt;450,450,B15*(D28/1000))))</f>
        <v>0</v>
      </c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</row>
    <row r="29" spans="1:20" ht="14" hidden="1" customHeight="1" outlineLevel="2">
      <c r="A29" s="202" t="s">
        <v>242</v>
      </c>
      <c r="B29" s="202">
        <f>IF(A17="faible densité",1,IF(A17="petit territoire",2,IF(A17="grand territoire","-","")))</f>
        <v>2</v>
      </c>
      <c r="C29" s="202">
        <f>IF(A17="faible densité",1,IF(A17="petit territoire",2,IF(A17="grand territoire","-","")))</f>
        <v>2</v>
      </c>
      <c r="D29" s="203">
        <f>IF(A17="faible densité",1,IF(A17="petit territoire",2,IF(A17="grand territoire","-","")))</f>
        <v>2</v>
      </c>
      <c r="E29" s="203">
        <f>IF(B29="-",450,(IF((B15*(B29/1000))&gt;450,450,B15*(B29/1000))))</f>
        <v>0</v>
      </c>
      <c r="F29" s="204">
        <f>IF(C29="-",450,(IF((B15*(C29/1000))&gt;450,450,B15*(C29/1000))))</f>
        <v>0</v>
      </c>
      <c r="G29" s="204">
        <f>IF(D29="-",450,(IF((B15*(D29/1000))&gt;450,450,B15*(D29/1000))))</f>
        <v>0</v>
      </c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</row>
    <row r="30" spans="1:20" ht="15" hidden="1" customHeight="1" outlineLevel="2">
      <c r="A30" s="205"/>
      <c r="B30" s="378" t="s">
        <v>237</v>
      </c>
      <c r="C30" s="378"/>
      <c r="D30" s="378"/>
      <c r="E30" s="357" t="s">
        <v>238</v>
      </c>
      <c r="F30" s="357"/>
      <c r="G30" s="357"/>
      <c r="H30" s="206" t="s">
        <v>245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</row>
    <row r="31" spans="1:20" ht="15" hidden="1" customHeight="1" outlineLevel="2">
      <c r="A31" s="202">
        <f>IF(A36&gt;YEAR(B10),"-",A36)</f>
        <v>1904</v>
      </c>
      <c r="B31" s="202">
        <f t="shared" ref="B31:G31" si="0">B26</f>
        <v>1</v>
      </c>
      <c r="C31" s="202">
        <f t="shared" si="0"/>
        <v>1.5</v>
      </c>
      <c r="D31" s="203">
        <f t="shared" si="0"/>
        <v>2</v>
      </c>
      <c r="E31" s="203">
        <f t="shared" si="0"/>
        <v>0</v>
      </c>
      <c r="F31" s="204">
        <f t="shared" si="0"/>
        <v>0</v>
      </c>
      <c r="G31" s="204">
        <f t="shared" si="0"/>
        <v>0</v>
      </c>
      <c r="H31" s="204" t="str">
        <f>IF(A31=2022,$B$44,IF(A31=2023,$C$44,IF(A31=2024,$D$44,IF(A31=2025,$E$44,"-"))))</f>
        <v>-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</row>
    <row r="32" spans="1:20" ht="15" hidden="1" customHeight="1" outlineLevel="2">
      <c r="A32" s="202" t="str">
        <f>IF(A37&gt;YEAR(B10),"-",A37)</f>
        <v>-</v>
      </c>
      <c r="B32" s="202" t="str">
        <f>IF(A32&lt;&gt;"-",B27,"")</f>
        <v/>
      </c>
      <c r="C32" s="202" t="str">
        <f>IF(A32&lt;&gt;"-",C27,"")</f>
        <v/>
      </c>
      <c r="D32" s="203" t="str">
        <f>IF(A32&lt;&gt;"-",D27,"")</f>
        <v/>
      </c>
      <c r="E32" s="203" t="str">
        <f>IF(A32&lt;&gt;"-",E27,"")</f>
        <v/>
      </c>
      <c r="F32" s="204" t="str">
        <f>IF(A32&lt;&gt;"-",F27,"")</f>
        <v/>
      </c>
      <c r="G32" s="204" t="str">
        <f>IF(A32&lt;&gt;"-",G27,"")</f>
        <v/>
      </c>
      <c r="H32" s="204" t="str">
        <f>IF(A32=2022,$B$44,IF(A32=2023,$C$44,IF(A32=2024,$D$44,IF(A32=2025,$E$44,"-"))))</f>
        <v>-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</row>
    <row r="33" spans="1:20" ht="15" hidden="1" customHeight="1" outlineLevel="2">
      <c r="A33" s="202" t="str">
        <f>IF(A38&gt;YEAR(B10),"-",A38)</f>
        <v>-</v>
      </c>
      <c r="B33" s="202" t="str">
        <f>IF(A33&lt;&gt;"-",B28,"")</f>
        <v/>
      </c>
      <c r="C33" s="202" t="str">
        <f>IF(A33&lt;&gt;"-",C28,"")</f>
        <v/>
      </c>
      <c r="D33" s="203" t="str">
        <f>IF(A33&lt;&gt;"-",D28,"")</f>
        <v/>
      </c>
      <c r="E33" s="203" t="str">
        <f>IF(A33&lt;&gt;"-",E28,"")</f>
        <v/>
      </c>
      <c r="F33" s="204" t="str">
        <f>IF(A33&lt;&gt;"-",F28,"")</f>
        <v/>
      </c>
      <c r="G33" s="204" t="str">
        <f>IF(A33&lt;&gt;"-",G28,"")</f>
        <v/>
      </c>
      <c r="H33" s="204" t="str">
        <f>IF(A33=2022,$B$44,IF(A33=2023,$C$44,IF(A33=2024,$D$44,IF(A33=2025,$E$44,"-"))))</f>
        <v>-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</row>
    <row r="34" spans="1:20" ht="15" hidden="1" customHeight="1" outlineLevel="2">
      <c r="A34" s="202" t="str">
        <f>IF(A39&gt;YEAR(B10),"-",A39)</f>
        <v>-</v>
      </c>
      <c r="B34" s="202" t="str">
        <f>IF(A34&lt;&gt;"-",B29,"")</f>
        <v/>
      </c>
      <c r="C34" s="202" t="str">
        <f>IF(A34&lt;&gt;"-",C29,"")</f>
        <v/>
      </c>
      <c r="D34" s="203" t="str">
        <f>IF(A34&lt;&gt;"-",D29,"")</f>
        <v/>
      </c>
      <c r="E34" s="203" t="str">
        <f>IF(A34&lt;&gt;"-",E29,"")</f>
        <v/>
      </c>
      <c r="F34" s="204" t="str">
        <f>IF(A34&lt;&gt;"-",F29,"")</f>
        <v/>
      </c>
      <c r="G34" s="204" t="str">
        <f>IF(A34&lt;&gt;"-",G29,"")</f>
        <v/>
      </c>
      <c r="H34" s="204" t="str">
        <f>IF(A34=2022,$B$44,IF(A34=2023,$C$44,IF(A34=2024,$D$44,IF(A34=2025,$E$44,"-"))))</f>
        <v>-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</row>
    <row r="35" spans="1:20" ht="30" collapsed="1">
      <c r="A35" s="190"/>
      <c r="B35" s="204" t="s">
        <v>182</v>
      </c>
      <c r="C35" s="204" t="s">
        <v>218</v>
      </c>
      <c r="D35" s="207" t="s">
        <v>287</v>
      </c>
      <c r="E35" s="204" t="s">
        <v>183</v>
      </c>
      <c r="F35" s="204" t="s">
        <v>386</v>
      </c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</row>
    <row r="36" spans="1:20" ht="15" customHeight="1">
      <c r="A36" s="208">
        <f>YEAR(A10)</f>
        <v>1904</v>
      </c>
      <c r="B36" s="209">
        <f>IF(B19="1ère année",B31,IF(B19="2ème année",C31,IF(B19="3ème année ou plus",D31,"")))</f>
        <v>2</v>
      </c>
      <c r="C36" s="210">
        <f>IF(B19="1ère année",E31,IF(B19="2ème année",F31,IF(B19="3ème année ou plus",G31,"")))</f>
        <v>0</v>
      </c>
      <c r="D36" s="45"/>
      <c r="E36" s="211" t="e">
        <f>D36/C36</f>
        <v>#DIV/0!</v>
      </c>
      <c r="F36" s="44" t="e">
        <f>'6. Forfaits'!H43</f>
        <v>#VALUE!</v>
      </c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</row>
    <row r="37" spans="1:20" ht="14" customHeight="1">
      <c r="A37" s="212">
        <f>YEAR(A10)+1</f>
        <v>1905</v>
      </c>
      <c r="B37" s="209" t="str">
        <f>IF(B19="1ère année",B32,IF(B19="2ème année",C32,IF(B19="3ème année ou plus",D32,"")))</f>
        <v/>
      </c>
      <c r="C37" s="210" t="str">
        <f>IF(B19="1ère année",E32,IF(B19="2ème année",F32,IF(B19="3ème année ou plus",G32,"")))</f>
        <v/>
      </c>
      <c r="D37" s="45"/>
      <c r="E37" s="211" t="e">
        <f>D37/C37</f>
        <v>#VALUE!</v>
      </c>
      <c r="F37" s="44">
        <f>'6. Forfaits'!H44</f>
        <v>0</v>
      </c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</row>
    <row r="38" spans="1:20" ht="14" customHeight="1">
      <c r="A38" s="212">
        <f>YEAR(A10)+2</f>
        <v>1906</v>
      </c>
      <c r="B38" s="209" t="str">
        <f>IF(B19="1ère année",B33,IF(B19="2ème année",C33,IF(B19="3ème année ou plus",D33,"")))</f>
        <v/>
      </c>
      <c r="C38" s="210" t="str">
        <f>IF(B19="1ère année",E33,IF(B19="2ème année",F33,IF(B19="3ème année ou plus",G33,"")))</f>
        <v/>
      </c>
      <c r="D38" s="46"/>
      <c r="E38" s="211" t="e">
        <f>D38/C38</f>
        <v>#VALUE!</v>
      </c>
      <c r="F38" s="44">
        <f>'6. Forfaits'!H45</f>
        <v>0</v>
      </c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</row>
    <row r="39" spans="1:20" ht="17" customHeight="1">
      <c r="A39" s="212">
        <f>YEAR(A10)+3</f>
        <v>1907</v>
      </c>
      <c r="B39" s="209" t="str">
        <f>IF(B19="1ère année",B34,IF(B19="2ème année",C34,IF(B19="3ème année ou plus",D34,"")))</f>
        <v/>
      </c>
      <c r="C39" s="325" t="str">
        <f>IF(B19="1ère année",E34,IF(B19="2ème année",F34,IF(B19="3ème année ou plus",G34,"")))</f>
        <v/>
      </c>
      <c r="D39" s="326"/>
      <c r="E39" s="327" t="e">
        <f>D39/C39</f>
        <v>#VALUE!</v>
      </c>
      <c r="F39" s="44">
        <f>'6. Forfaits'!H46</f>
        <v>0</v>
      </c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</row>
    <row r="40" spans="1:20" ht="19" customHeight="1">
      <c r="A40" s="324" t="s">
        <v>160</v>
      </c>
      <c r="B40" s="186"/>
      <c r="C40" s="328">
        <f>SUM(C36:C39)</f>
        <v>0</v>
      </c>
      <c r="D40" s="329">
        <f>SUM(D36:D39)</f>
        <v>0</v>
      </c>
      <c r="E40" s="330" t="e">
        <f>D40/C40</f>
        <v>#DIV/0!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</row>
    <row r="41" spans="1:20">
      <c r="A41" s="190"/>
      <c r="B41" s="190"/>
      <c r="C41" s="190"/>
      <c r="D41" s="190"/>
      <c r="E41" s="186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</row>
    <row r="42" spans="1:20" ht="20" customHeight="1">
      <c r="A42" s="213"/>
      <c r="B42" s="346" t="s">
        <v>387</v>
      </c>
      <c r="C42" s="346"/>
      <c r="D42" s="346"/>
      <c r="E42" s="346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</row>
    <row r="43" spans="1:20" ht="16" customHeight="1">
      <c r="A43" s="368" t="s">
        <v>232</v>
      </c>
      <c r="B43" s="214">
        <v>2022</v>
      </c>
      <c r="C43" s="215">
        <v>2023</v>
      </c>
      <c r="D43" s="216">
        <v>2024</v>
      </c>
      <c r="E43" s="215">
        <v>2025</v>
      </c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</row>
    <row r="44" spans="1:20" ht="17" customHeight="1">
      <c r="A44" s="369"/>
      <c r="B44" s="217">
        <v>0.7</v>
      </c>
      <c r="C44" s="218">
        <v>0.7</v>
      </c>
      <c r="D44" s="219">
        <v>0.6</v>
      </c>
      <c r="E44" s="219">
        <v>0.5</v>
      </c>
      <c r="F44" s="180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</row>
    <row r="45" spans="1:20">
      <c r="A45" s="190"/>
      <c r="B45" s="190"/>
      <c r="C45" s="190"/>
      <c r="D45" s="190"/>
      <c r="E45" s="190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</row>
    <row r="46" spans="1:20" ht="27" customHeight="1">
      <c r="A46" s="358" t="s">
        <v>257</v>
      </c>
      <c r="B46" s="359"/>
      <c r="C46" s="359"/>
      <c r="D46" s="359"/>
      <c r="E46" s="359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</row>
    <row r="47" spans="1:20" ht="65" customHeight="1">
      <c r="A47" s="396"/>
      <c r="B47" s="397"/>
      <c r="C47" s="398"/>
      <c r="D47" s="372" t="s">
        <v>301</v>
      </c>
      <c r="E47" s="48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</row>
    <row r="48" spans="1:20" ht="62" customHeight="1">
      <c r="A48" s="399"/>
      <c r="B48" s="400"/>
      <c r="C48" s="401"/>
      <c r="D48" s="372"/>
      <c r="E48" s="48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</row>
    <row r="49" spans="1:20" ht="71" customHeight="1">
      <c r="A49" s="399"/>
      <c r="B49" s="400"/>
      <c r="C49" s="401"/>
      <c r="D49" s="372"/>
      <c r="E49" s="48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</row>
    <row r="50" spans="1:20" ht="39" customHeight="1">
      <c r="A50" s="402"/>
      <c r="B50" s="403"/>
      <c r="C50" s="404"/>
      <c r="D50" s="220" t="s">
        <v>88</v>
      </c>
      <c r="E50" s="49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</row>
    <row r="51" spans="1:20" ht="47" customHeight="1">
      <c r="A51" s="362" t="s">
        <v>321</v>
      </c>
      <c r="B51" s="363"/>
      <c r="C51" s="363"/>
      <c r="D51" s="363"/>
      <c r="E51" s="364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</row>
    <row r="52" spans="1:20" ht="152" customHeight="1">
      <c r="A52" s="365"/>
      <c r="B52" s="366"/>
      <c r="C52" s="366"/>
      <c r="D52" s="366"/>
      <c r="E52" s="36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</row>
    <row r="53" spans="1:20" ht="36" customHeight="1">
      <c r="A53" s="358" t="s">
        <v>258</v>
      </c>
      <c r="B53" s="359"/>
      <c r="C53" s="359"/>
      <c r="D53" s="359"/>
      <c r="E53" s="359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</row>
    <row r="54" spans="1:20" ht="31" customHeight="1">
      <c r="A54" s="405"/>
      <c r="B54" s="406"/>
      <c r="C54" s="407"/>
      <c r="D54" s="375" t="s">
        <v>310</v>
      </c>
      <c r="E54" s="173" t="s">
        <v>90</v>
      </c>
      <c r="F54" s="180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</row>
    <row r="55" spans="1:20" ht="27" customHeight="1">
      <c r="A55" s="408"/>
      <c r="B55" s="409"/>
      <c r="C55" s="410"/>
      <c r="D55" s="376"/>
      <c r="E55" s="173"/>
      <c r="F55" s="180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</row>
    <row r="56" spans="1:20" ht="27" customHeight="1">
      <c r="A56" s="408"/>
      <c r="B56" s="409"/>
      <c r="C56" s="410"/>
      <c r="D56" s="376"/>
      <c r="E56" s="173"/>
      <c r="F56" s="180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</row>
    <row r="57" spans="1:20" ht="27" customHeight="1">
      <c r="A57" s="408"/>
      <c r="B57" s="409"/>
      <c r="C57" s="410"/>
      <c r="D57" s="376"/>
      <c r="E57" s="173"/>
      <c r="F57" s="180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</row>
    <row r="58" spans="1:20" ht="27" customHeight="1">
      <c r="A58" s="408"/>
      <c r="B58" s="409"/>
      <c r="C58" s="410"/>
      <c r="D58" s="376"/>
      <c r="E58" s="173"/>
      <c r="F58" s="180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</row>
    <row r="59" spans="1:20" ht="29" customHeight="1">
      <c r="A59" s="408"/>
      <c r="B59" s="409"/>
      <c r="C59" s="410"/>
      <c r="D59" s="376"/>
      <c r="E59" s="173"/>
      <c r="F59" s="180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</row>
    <row r="60" spans="1:20" ht="35" customHeight="1">
      <c r="A60" s="408"/>
      <c r="B60" s="409"/>
      <c r="C60" s="410"/>
      <c r="D60" s="376"/>
      <c r="E60" s="173"/>
      <c r="F60" s="180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</row>
    <row r="61" spans="1:20" ht="53" customHeight="1">
      <c r="A61" s="411"/>
      <c r="B61" s="412"/>
      <c r="C61" s="413"/>
      <c r="D61" s="377"/>
      <c r="E61" s="171"/>
      <c r="F61" s="180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</row>
    <row r="62" spans="1:20" s="185" customFormat="1" ht="36" customHeight="1">
      <c r="A62" s="358" t="s">
        <v>318</v>
      </c>
      <c r="B62" s="359"/>
      <c r="C62" s="359"/>
      <c r="D62" s="359"/>
      <c r="E62" s="359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</row>
    <row r="63" spans="1:20" s="185" customFormat="1" ht="42" customHeight="1">
      <c r="A63" s="396"/>
      <c r="B63" s="397"/>
      <c r="C63" s="398"/>
      <c r="D63" s="220" t="s">
        <v>99</v>
      </c>
      <c r="E63" s="173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</row>
    <row r="64" spans="1:20" s="185" customFormat="1" ht="64">
      <c r="A64" s="399"/>
      <c r="B64" s="400"/>
      <c r="C64" s="401"/>
      <c r="D64" s="220" t="s">
        <v>163</v>
      </c>
      <c r="E64" s="173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</row>
    <row r="65" spans="1:20" s="185" customFormat="1" ht="49" customHeight="1">
      <c r="A65" s="399"/>
      <c r="B65" s="400"/>
      <c r="C65" s="401"/>
      <c r="D65" s="220" t="s">
        <v>108</v>
      </c>
      <c r="E65" s="173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</row>
    <row r="66" spans="1:20" s="185" customFormat="1" ht="40" customHeight="1">
      <c r="A66" s="399"/>
      <c r="B66" s="400"/>
      <c r="C66" s="401"/>
      <c r="D66" s="220" t="s">
        <v>65</v>
      </c>
      <c r="E66" s="173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</row>
    <row r="67" spans="1:20" s="185" customFormat="1" ht="49" customHeight="1">
      <c r="A67" s="399"/>
      <c r="B67" s="400"/>
      <c r="C67" s="401"/>
      <c r="D67" s="220" t="s">
        <v>110</v>
      </c>
      <c r="E67" s="173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</row>
    <row r="68" spans="1:20" s="185" customFormat="1" ht="37" customHeight="1">
      <c r="A68" s="399"/>
      <c r="B68" s="400"/>
      <c r="C68" s="401"/>
      <c r="D68" s="220" t="s">
        <v>109</v>
      </c>
      <c r="E68" s="173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</row>
    <row r="69" spans="1:20" s="185" customFormat="1" ht="55" customHeight="1">
      <c r="A69" s="399"/>
      <c r="B69" s="400"/>
      <c r="C69" s="401"/>
      <c r="D69" s="221" t="s">
        <v>107</v>
      </c>
      <c r="E69" s="173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</row>
    <row r="70" spans="1:20" s="185" customFormat="1" ht="54" customHeight="1">
      <c r="A70" s="399"/>
      <c r="B70" s="400"/>
      <c r="C70" s="401"/>
      <c r="D70" s="220" t="s">
        <v>106</v>
      </c>
      <c r="E70" s="173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</row>
    <row r="71" spans="1:20" s="185" customFormat="1" ht="65" customHeight="1">
      <c r="A71" s="402"/>
      <c r="B71" s="403"/>
      <c r="C71" s="404"/>
      <c r="D71" s="220" t="s">
        <v>319</v>
      </c>
      <c r="E71" s="171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</row>
    <row r="72" spans="1:20" s="185" customFormat="1" ht="39" customHeight="1">
      <c r="A72" s="358" t="s">
        <v>259</v>
      </c>
      <c r="B72" s="359"/>
      <c r="C72" s="359"/>
      <c r="D72" s="359"/>
      <c r="E72" s="359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</row>
    <row r="73" spans="1:20" s="185" customFormat="1" ht="31" customHeight="1">
      <c r="A73" s="387"/>
      <c r="B73" s="388"/>
      <c r="C73" s="389"/>
      <c r="D73" s="220" t="s">
        <v>204</v>
      </c>
      <c r="E73" s="174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</row>
    <row r="74" spans="1:20" s="185" customFormat="1" ht="26" customHeight="1">
      <c r="A74" s="390"/>
      <c r="B74" s="391"/>
      <c r="C74" s="392"/>
      <c r="D74" s="220" t="s">
        <v>55</v>
      </c>
      <c r="E74" s="155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</row>
    <row r="75" spans="1:20" s="185" customFormat="1" ht="35" customHeight="1">
      <c r="A75" s="390"/>
      <c r="B75" s="391"/>
      <c r="C75" s="392"/>
      <c r="D75" s="220" t="s">
        <v>111</v>
      </c>
      <c r="E75" s="155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</row>
    <row r="76" spans="1:20" s="185" customFormat="1" ht="32" customHeight="1">
      <c r="A76" s="390"/>
      <c r="B76" s="391"/>
      <c r="C76" s="392"/>
      <c r="D76" s="220" t="s">
        <v>198</v>
      </c>
      <c r="E76" s="155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</row>
    <row r="77" spans="1:20" s="185" customFormat="1" ht="32" customHeight="1">
      <c r="A77" s="390"/>
      <c r="B77" s="391"/>
      <c r="C77" s="392"/>
      <c r="D77" s="220" t="s">
        <v>112</v>
      </c>
      <c r="E77" s="174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</row>
    <row r="78" spans="1:20" s="185" customFormat="1" ht="30" customHeight="1">
      <c r="A78" s="390"/>
      <c r="B78" s="391"/>
      <c r="C78" s="392"/>
      <c r="D78" s="220" t="s">
        <v>197</v>
      </c>
      <c r="E78" s="172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</row>
    <row r="79" spans="1:20" s="185" customFormat="1" ht="27" customHeight="1">
      <c r="A79" s="390"/>
      <c r="B79" s="391"/>
      <c r="C79" s="392"/>
      <c r="D79" s="220" t="s">
        <v>126</v>
      </c>
      <c r="E79" s="174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</row>
    <row r="80" spans="1:20" s="185" customFormat="1" ht="32">
      <c r="A80" s="393"/>
      <c r="B80" s="394"/>
      <c r="C80" s="395"/>
      <c r="D80" s="220" t="s">
        <v>388</v>
      </c>
      <c r="E80" s="172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</row>
    <row r="81" spans="1:20" ht="27" customHeight="1">
      <c r="A81" s="358" t="s">
        <v>260</v>
      </c>
      <c r="B81" s="359"/>
      <c r="C81" s="359"/>
      <c r="D81" s="359"/>
      <c r="E81" s="359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</row>
    <row r="82" spans="1:20" ht="41" customHeight="1">
      <c r="A82" s="405"/>
      <c r="B82" s="406"/>
      <c r="C82" s="407"/>
      <c r="D82" s="220" t="s">
        <v>54</v>
      </c>
      <c r="E82" s="49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</row>
    <row r="83" spans="1:20" ht="43" customHeight="1">
      <c r="A83" s="408"/>
      <c r="B83" s="409"/>
      <c r="C83" s="410"/>
      <c r="D83" s="220" t="s">
        <v>350</v>
      </c>
      <c r="E83" s="4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</row>
    <row r="84" spans="1:20" ht="56" customHeight="1">
      <c r="A84" s="411"/>
      <c r="B84" s="412"/>
      <c r="C84" s="413"/>
      <c r="D84" s="220" t="s">
        <v>170</v>
      </c>
      <c r="E84" s="49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</row>
    <row r="85" spans="1:20" s="185" customFormat="1" ht="55" customHeight="1">
      <c r="A85" s="358" t="s">
        <v>320</v>
      </c>
      <c r="B85" s="359"/>
      <c r="C85" s="359"/>
      <c r="D85" s="359"/>
      <c r="E85" s="359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</row>
    <row r="86" spans="1:20" s="185" customFormat="1" ht="34" customHeight="1">
      <c r="A86" s="406"/>
      <c r="B86" s="406"/>
      <c r="C86" s="407"/>
      <c r="D86" s="220" t="s">
        <v>87</v>
      </c>
      <c r="E86" s="173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</row>
    <row r="87" spans="1:20" s="185" customFormat="1" ht="33" customHeight="1">
      <c r="A87" s="409"/>
      <c r="B87" s="409"/>
      <c r="C87" s="410"/>
      <c r="D87" s="220" t="s">
        <v>117</v>
      </c>
      <c r="E87" s="173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</row>
    <row r="88" spans="1:20" s="185" customFormat="1" ht="31" customHeight="1">
      <c r="A88" s="409"/>
      <c r="B88" s="409"/>
      <c r="C88" s="410"/>
      <c r="D88" s="372" t="s">
        <v>166</v>
      </c>
      <c r="E88" s="175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</row>
    <row r="89" spans="1:20" s="185" customFormat="1" ht="20" customHeight="1">
      <c r="A89" s="409"/>
      <c r="B89" s="409"/>
      <c r="C89" s="410"/>
      <c r="D89" s="372"/>
      <c r="E89" s="414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</row>
    <row r="90" spans="1:20" s="185" customFormat="1" ht="14" customHeight="1">
      <c r="A90" s="409"/>
      <c r="B90" s="409"/>
      <c r="C90" s="410"/>
      <c r="D90" s="372"/>
      <c r="E90" s="415"/>
      <c r="F90" s="180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</row>
    <row r="91" spans="1:20" s="185" customFormat="1" ht="73" customHeight="1">
      <c r="A91" s="409"/>
      <c r="B91" s="409"/>
      <c r="C91" s="410"/>
      <c r="D91" s="372" t="s">
        <v>427</v>
      </c>
      <c r="E91" s="175"/>
      <c r="F91" s="175"/>
      <c r="G91" s="180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</row>
    <row r="92" spans="1:20" s="185" customFormat="1" ht="73" customHeight="1">
      <c r="A92" s="409"/>
      <c r="B92" s="409"/>
      <c r="C92" s="410"/>
      <c r="D92" s="372"/>
      <c r="E92" s="175"/>
      <c r="F92" s="175"/>
      <c r="G92" s="180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</row>
    <row r="93" spans="1:20" s="185" customFormat="1" ht="73" customHeight="1">
      <c r="A93" s="409"/>
      <c r="B93" s="409"/>
      <c r="C93" s="410"/>
      <c r="D93" s="372"/>
      <c r="E93" s="175"/>
      <c r="F93" s="175"/>
      <c r="G93" s="180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</row>
    <row r="94" spans="1:20" s="185" customFormat="1" ht="80" customHeight="1">
      <c r="A94" s="409"/>
      <c r="B94" s="409"/>
      <c r="C94" s="410"/>
      <c r="D94" s="372"/>
      <c r="E94" s="175"/>
      <c r="F94" s="175"/>
      <c r="G94" s="180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</row>
    <row r="95" spans="1:20" s="185" customFormat="1" ht="77" customHeight="1">
      <c r="A95" s="409"/>
      <c r="B95" s="409"/>
      <c r="C95" s="410"/>
      <c r="D95" s="372"/>
      <c r="E95" s="175"/>
      <c r="F95" s="175"/>
      <c r="G95" s="180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</row>
    <row r="96" spans="1:20" s="185" customFormat="1" ht="80" customHeight="1">
      <c r="A96" s="409"/>
      <c r="B96" s="409"/>
      <c r="C96" s="410"/>
      <c r="D96" s="372"/>
      <c r="E96" s="175"/>
      <c r="F96" s="175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</row>
    <row r="97" spans="1:20" s="185" customFormat="1" ht="92" customHeight="1">
      <c r="A97" s="409"/>
      <c r="B97" s="409"/>
      <c r="C97" s="410"/>
      <c r="D97" s="372"/>
      <c r="E97" s="148"/>
      <c r="F97" s="171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</row>
    <row r="98" spans="1:20" s="185" customFormat="1" ht="50" customHeight="1">
      <c r="A98" s="412"/>
      <c r="B98" s="412"/>
      <c r="C98" s="413"/>
      <c r="D98" s="220" t="s">
        <v>316</v>
      </c>
      <c r="E98" s="175"/>
      <c r="F98" s="180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</row>
    <row r="99" spans="1:20" ht="12" customHeight="1">
      <c r="A99" s="349" t="s">
        <v>213</v>
      </c>
      <c r="B99" s="349"/>
      <c r="C99" s="349"/>
      <c r="D99" s="349"/>
      <c r="E99" s="350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</row>
    <row r="100" spans="1:20" ht="28" customHeight="1">
      <c r="A100" s="351"/>
      <c r="B100" s="351"/>
      <c r="C100" s="351"/>
      <c r="D100" s="351"/>
      <c r="E100" s="352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</row>
    <row r="101" spans="1:20">
      <c r="A101" s="353"/>
      <c r="B101" s="353"/>
      <c r="C101" s="353"/>
      <c r="D101" s="353"/>
      <c r="E101" s="354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</row>
    <row r="102" spans="1:20" ht="37" customHeight="1">
      <c r="A102" s="384" t="s">
        <v>309</v>
      </c>
      <c r="B102" s="385"/>
      <c r="C102" s="385"/>
      <c r="D102" s="385"/>
      <c r="E102" s="386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</row>
    <row r="103" spans="1:20" ht="214" customHeight="1">
      <c r="A103" s="347"/>
      <c r="B103" s="347"/>
      <c r="C103" s="347"/>
      <c r="D103" s="222" t="s">
        <v>196</v>
      </c>
      <c r="E103" s="173" t="s">
        <v>212</v>
      </c>
      <c r="F103" s="223" t="s">
        <v>389</v>
      </c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</row>
    <row r="104" spans="1:20" ht="33" customHeight="1">
      <c r="A104" s="384" t="s">
        <v>261</v>
      </c>
      <c r="B104" s="385"/>
      <c r="C104" s="385"/>
      <c r="D104" s="385"/>
      <c r="E104" s="386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</row>
    <row r="105" spans="1:20" ht="227" customHeight="1">
      <c r="A105" s="347"/>
      <c r="B105" s="347"/>
      <c r="C105" s="347"/>
      <c r="D105" s="222" t="s">
        <v>196</v>
      </c>
      <c r="E105" s="173" t="s">
        <v>212</v>
      </c>
      <c r="F105" s="223" t="s">
        <v>390</v>
      </c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</row>
    <row r="106" spans="1:20" ht="36" customHeight="1">
      <c r="A106" s="384" t="s">
        <v>262</v>
      </c>
      <c r="B106" s="385"/>
      <c r="C106" s="385"/>
      <c r="D106" s="385"/>
      <c r="E106" s="386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</row>
    <row r="107" spans="1:20" ht="173" customHeight="1">
      <c r="A107" s="347"/>
      <c r="B107" s="347"/>
      <c r="C107" s="347"/>
      <c r="D107" s="222" t="s">
        <v>196</v>
      </c>
      <c r="E107" s="173" t="s">
        <v>212</v>
      </c>
      <c r="F107" s="223" t="s">
        <v>215</v>
      </c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</row>
    <row r="108" spans="1:20">
      <c r="A108" s="349" t="s">
        <v>214</v>
      </c>
      <c r="B108" s="349"/>
      <c r="C108" s="349"/>
      <c r="D108" s="349"/>
      <c r="E108" s="350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</row>
    <row r="109" spans="1:20">
      <c r="A109" s="351"/>
      <c r="B109" s="351"/>
      <c r="C109" s="351"/>
      <c r="D109" s="351"/>
      <c r="E109" s="352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</row>
    <row r="110" spans="1:20" ht="18" customHeight="1">
      <c r="A110" s="353"/>
      <c r="B110" s="353"/>
      <c r="C110" s="353"/>
      <c r="D110" s="353"/>
      <c r="E110" s="354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</row>
    <row r="111" spans="1:20" ht="35" customHeight="1">
      <c r="A111" s="384" t="s">
        <v>263</v>
      </c>
      <c r="B111" s="385"/>
      <c r="C111" s="385"/>
      <c r="D111" s="385"/>
      <c r="E111" s="386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</row>
    <row r="112" spans="1:20" ht="240">
      <c r="A112" s="347"/>
      <c r="B112" s="347"/>
      <c r="C112" s="347"/>
      <c r="D112" s="222" t="s">
        <v>196</v>
      </c>
      <c r="E112" s="241" t="s">
        <v>212</v>
      </c>
      <c r="F112" s="223" t="s">
        <v>264</v>
      </c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</row>
    <row r="113" spans="1:20" ht="36" customHeight="1">
      <c r="A113" s="384" t="s">
        <v>265</v>
      </c>
      <c r="B113" s="385"/>
      <c r="C113" s="385"/>
      <c r="D113" s="385"/>
      <c r="E113" s="386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</row>
    <row r="114" spans="1:20" ht="208" customHeight="1">
      <c r="A114" s="347"/>
      <c r="B114" s="347"/>
      <c r="C114" s="347"/>
      <c r="D114" s="222" t="s">
        <v>196</v>
      </c>
      <c r="E114" s="241" t="s">
        <v>212</v>
      </c>
      <c r="F114" s="223" t="s">
        <v>216</v>
      </c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</row>
    <row r="115" spans="1:20">
      <c r="A115" s="177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</row>
    <row r="116" spans="1:20">
      <c r="A116" s="177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</row>
    <row r="117" spans="1:20">
      <c r="A117" s="177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</row>
    <row r="118" spans="1:20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</row>
    <row r="119" spans="1:20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</row>
    <row r="120" spans="1:20">
      <c r="A120" s="177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</row>
    <row r="121" spans="1:20">
      <c r="A121" s="177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</row>
    <row r="122" spans="1:20">
      <c r="A122" s="177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</row>
    <row r="123" spans="1:20">
      <c r="A123" s="177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</row>
    <row r="124" spans="1:20">
      <c r="A124" s="177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</row>
    <row r="125" spans="1:20">
      <c r="A125" s="177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</row>
    <row r="126" spans="1:20">
      <c r="A126" s="177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</row>
    <row r="127" spans="1:20">
      <c r="A127" s="177"/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</row>
    <row r="128" spans="1:20">
      <c r="A128" s="177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</row>
    <row r="129" spans="1:20">
      <c r="A129" s="177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</row>
    <row r="130" spans="1:20">
      <c r="A130" s="177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</row>
    <row r="131" spans="1:20">
      <c r="A131" s="177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</row>
    <row r="132" spans="1:20">
      <c r="A132" s="177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</row>
    <row r="133" spans="1:20">
      <c r="A133" s="177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</row>
    <row r="134" spans="1:20">
      <c r="A134" s="177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</row>
    <row r="135" spans="1:20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</row>
    <row r="136" spans="1:20">
      <c r="A136" s="177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</row>
    <row r="137" spans="1:20">
      <c r="A137" s="177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</row>
    <row r="138" spans="1:20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</row>
    <row r="139" spans="1:20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</row>
    <row r="140" spans="1:20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</row>
    <row r="141" spans="1:20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</row>
    <row r="142" spans="1:20">
      <c r="A142" s="177"/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</row>
    <row r="143" spans="1:20">
      <c r="A143" s="177"/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</row>
    <row r="144" spans="1:20">
      <c r="A144" s="177"/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</row>
    <row r="145" spans="1:20">
      <c r="A145" s="177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</row>
    <row r="146" spans="1:20">
      <c r="A146" s="177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</row>
    <row r="147" spans="1:20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</row>
    <row r="148" spans="1:20">
      <c r="A148" s="177"/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</row>
    <row r="149" spans="1:20">
      <c r="A149" s="177"/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</row>
    <row r="150" spans="1:20">
      <c r="A150" s="177"/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</row>
    <row r="151" spans="1:20">
      <c r="A151" s="177"/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</row>
    <row r="152" spans="1:20">
      <c r="A152" s="177"/>
      <c r="B152" s="177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</row>
    <row r="153" spans="1:20">
      <c r="A153" s="177"/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</row>
    <row r="154" spans="1:20">
      <c r="A154" s="177"/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</row>
    <row r="155" spans="1:20">
      <c r="A155" s="177"/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</row>
    <row r="156" spans="1:20">
      <c r="A156" s="177"/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</row>
    <row r="157" spans="1:20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</row>
    <row r="158" spans="1:20">
      <c r="A158" s="177"/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</row>
    <row r="159" spans="1:20"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</row>
    <row r="160" spans="1:20"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</row>
    <row r="161" spans="6:20"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</row>
    <row r="162" spans="6:20"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</row>
    <row r="163" spans="6:20"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</row>
    <row r="164" spans="6:20"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</row>
    <row r="165" spans="6:20"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</row>
    <row r="166" spans="6:20"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</row>
    <row r="167" spans="6:20"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</row>
    <row r="168" spans="6:20"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</row>
    <row r="169" spans="6:20"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</row>
    <row r="170" spans="6:20"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</row>
    <row r="171" spans="6:20"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</row>
    <row r="172" spans="6:20"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</row>
    <row r="173" spans="6:20"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</row>
    <row r="174" spans="6:20"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</row>
    <row r="175" spans="6:20"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</row>
    <row r="176" spans="6:20"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</row>
    <row r="177" spans="6:20"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</row>
    <row r="178" spans="6:20"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</row>
    <row r="179" spans="6:20"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</row>
    <row r="180" spans="6:20"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</row>
    <row r="181" spans="6:20"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</row>
    <row r="182" spans="6:20"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</row>
    <row r="183" spans="6:20"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</row>
    <row r="184" spans="6:20"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</row>
    <row r="185" spans="6:20"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</row>
    <row r="186" spans="6:20"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</row>
    <row r="187" spans="6:20"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</row>
    <row r="188" spans="6:20"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</row>
    <row r="189" spans="6:20"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</row>
  </sheetData>
  <sheetProtection sheet="1" formatCells="0" formatColumns="0" formatRows="0" selectLockedCells="1"/>
  <mergeCells count="51">
    <mergeCell ref="A114:C114"/>
    <mergeCell ref="A46:E46"/>
    <mergeCell ref="A72:E72"/>
    <mergeCell ref="A47:C50"/>
    <mergeCell ref="D47:D49"/>
    <mergeCell ref="A85:E85"/>
    <mergeCell ref="A82:C84"/>
    <mergeCell ref="A53:E53"/>
    <mergeCell ref="A63:C71"/>
    <mergeCell ref="A112:C112"/>
    <mergeCell ref="A111:E111"/>
    <mergeCell ref="A113:E113"/>
    <mergeCell ref="D91:D97"/>
    <mergeCell ref="E89:E90"/>
    <mergeCell ref="A86:C98"/>
    <mergeCell ref="A54:C61"/>
    <mergeCell ref="A106:E106"/>
    <mergeCell ref="A103:C103"/>
    <mergeCell ref="A105:C105"/>
    <mergeCell ref="A73:C80"/>
    <mergeCell ref="A102:E102"/>
    <mergeCell ref="A104:E104"/>
    <mergeCell ref="A62:E62"/>
    <mergeCell ref="A43:A44"/>
    <mergeCell ref="A17:B17"/>
    <mergeCell ref="A99:E101"/>
    <mergeCell ref="D88:D90"/>
    <mergeCell ref="D18:D19"/>
    <mergeCell ref="E18:E19"/>
    <mergeCell ref="D54:D61"/>
    <mergeCell ref="B30:D30"/>
    <mergeCell ref="A23:C23"/>
    <mergeCell ref="D23:E23"/>
    <mergeCell ref="A21:B21"/>
    <mergeCell ref="C21:D21"/>
    <mergeCell ref="D7:E7"/>
    <mergeCell ref="D9:E9"/>
    <mergeCell ref="D10:E10"/>
    <mergeCell ref="B1:E4"/>
    <mergeCell ref="A108:E110"/>
    <mergeCell ref="B42:E42"/>
    <mergeCell ref="B25:D25"/>
    <mergeCell ref="E25:G25"/>
    <mergeCell ref="E30:G30"/>
    <mergeCell ref="A107:C107"/>
    <mergeCell ref="A81:E81"/>
    <mergeCell ref="D8:E8"/>
    <mergeCell ref="D5:E5"/>
    <mergeCell ref="D6:E6"/>
    <mergeCell ref="A51:E51"/>
    <mergeCell ref="A52:E52"/>
  </mergeCells>
  <phoneticPr fontId="5" type="noConversion"/>
  <conditionalFormatting sqref="C36:C39">
    <cfRule type="cellIs" dxfId="18" priority="8" operator="lessThan">
      <formula>50</formula>
    </cfRule>
  </conditionalFormatting>
  <conditionalFormatting sqref="D40">
    <cfRule type="cellIs" dxfId="17" priority="6" operator="lessThan">
      <formula>$C$40</formula>
    </cfRule>
  </conditionalFormatting>
  <conditionalFormatting sqref="D36:D39">
    <cfRule type="cellIs" dxfId="16" priority="5" operator="lessThan">
      <formula>50</formula>
    </cfRule>
  </conditionalFormatting>
  <conditionalFormatting sqref="A39:E39">
    <cfRule type="expression" dxfId="15" priority="3">
      <formula>EXACT($A$34,"-")</formula>
    </cfRule>
  </conditionalFormatting>
  <conditionalFormatting sqref="A38:E38">
    <cfRule type="expression" dxfId="14" priority="2">
      <formula>EXACT($A$33,"-")</formula>
    </cfRule>
  </conditionalFormatting>
  <conditionalFormatting sqref="A37:E37">
    <cfRule type="expression" dxfId="13" priority="1">
      <formula>EXACT($A$32,"-")</formula>
    </cfRule>
  </conditionalFormatting>
  <conditionalFormatting sqref="A112:E112">
    <cfRule type="expression" dxfId="12" priority="25">
      <formula>$C$10&lt;18</formula>
    </cfRule>
  </conditionalFormatting>
  <dataValidations count="29">
    <dataValidation type="textLength" operator="lessThan" allowBlank="1" showErrorMessage="1" errorTitle="Texte trop long" error="Merci de réduire la taille de votre texte (3000 caractères espaces compris autorisés)" sqref="A47:A49" xr:uid="{00000000-0002-0000-0100-000000000000}">
      <formula1>3000</formula1>
      <formula2>0</formula2>
    </dataValidation>
    <dataValidation type="whole" operator="greaterThanOrEqual" allowBlank="1" showInputMessage="1" showErrorMessage="1" sqref="E78 E80" xr:uid="{00000000-0002-0000-0100-000001000000}">
      <formula1>1</formula1>
    </dataValidation>
    <dataValidation type="list" allowBlank="1" showInputMessage="1" showErrorMessage="1" sqref="B16" xr:uid="{00000000-0002-0000-0100-000002000000}">
      <formula1>Densite</formula1>
    </dataValidation>
    <dataValidation type="list" allowBlank="1" showInputMessage="1" showErrorMessage="1" sqref="B19" xr:uid="{00000000-0002-0000-0100-000003000000}">
      <formula1>AgeDispositif</formula1>
    </dataValidation>
    <dataValidation type="list" allowBlank="1" showInputMessage="1" showErrorMessage="1" sqref="E50" xr:uid="{00000000-0002-0000-0100-000004000000}">
      <formula1>TypeDossier</formula1>
    </dataValidation>
    <dataValidation type="list" allowBlank="1" showInputMessage="1" showErrorMessage="1" sqref="E55:E60" xr:uid="{00000000-0002-0000-0100-000005000000}">
      <formula1>CriteresRetenus</formula1>
    </dataValidation>
    <dataValidation type="list" allowBlank="1" showInputMessage="1" showErrorMessage="1" sqref="E73" xr:uid="{00000000-0002-0000-0100-000006000000}">
      <formula1>StructuresVisites</formula1>
    </dataValidation>
    <dataValidation type="list" allowBlank="1" showInputMessage="1" showErrorMessage="1" sqref="E74" xr:uid="{00000000-0002-0000-0100-000007000000}">
      <formula1>ModalitesVisite</formula1>
    </dataValidation>
    <dataValidation type="list" allowBlank="1" showInputMessage="1" showErrorMessage="1" sqref="E75" xr:uid="{00000000-0002-0000-0100-000008000000}">
      <formula1>ProfilCV</formula1>
    </dataValidation>
    <dataValidation type="list" allowBlank="1" showInputMessage="1" showErrorMessage="1" sqref="E77" xr:uid="{00000000-0002-0000-0100-000009000000}">
      <formula1>DST</formula1>
    </dataValidation>
    <dataValidation type="list" allowBlank="1" showInputMessage="1" showErrorMessage="1" sqref="E79" xr:uid="{00000000-0002-0000-0100-00000A000000}">
      <formula1>HElectrique</formula1>
    </dataValidation>
    <dataValidation type="list" allowBlank="1" showInputMessage="1" showErrorMessage="1" sqref="E82" xr:uid="{00000000-0002-0000-0100-00000B000000}">
      <formula1>NombreVisites</formula1>
    </dataValidation>
    <dataValidation type="list" allowBlank="1" showInputMessage="1" showErrorMessage="1" sqref="E84" xr:uid="{00000000-0002-0000-0100-00000C000000}">
      <formula1>Equipements</formula1>
    </dataValidation>
    <dataValidation type="list" allowBlank="1" showInputMessage="1" showErrorMessage="1" sqref="E86" xr:uid="{00000000-0002-0000-0100-00000D000000}">
      <formula1>OrientationQuand</formula1>
    </dataValidation>
    <dataValidation type="list" allowBlank="1" showInputMessage="1" showErrorMessage="1" sqref="E87" xr:uid="{00000000-0002-0000-0100-00000E000000}">
      <formula1>RemiseRapport</formula1>
    </dataValidation>
    <dataValidation type="list" allowBlank="1" showInputMessage="1" showErrorMessage="1" sqref="E88" xr:uid="{00000000-0002-0000-0100-00000F000000}">
      <formula1>OrientationDecision</formula1>
    </dataValidation>
    <dataValidation type="list" allowBlank="1" showInputMessage="1" showErrorMessage="1" sqref="E47:E49" xr:uid="{00000000-0002-0000-0100-000010000000}">
      <formula1>PolitiquePublique</formula1>
    </dataValidation>
    <dataValidation type="list" allowBlank="1" showInputMessage="1" showErrorMessage="1" sqref="E63:E70" xr:uid="{00000000-0002-0000-0100-000011000000}">
      <formula1>LanceursAlerte</formula1>
    </dataValidation>
    <dataValidation type="list" allowBlank="1" showInputMessage="1" showErrorMessage="1" sqref="E114 E105 E107" xr:uid="{00000000-0002-0000-0100-000012000000}">
      <formula1>Options</formula1>
    </dataValidation>
    <dataValidation type="list" allowBlank="1" showInputMessage="1" showErrorMessage="1" sqref="E103" xr:uid="{00000000-0002-0000-0100-000013000000}">
      <formula1>AccompRenforce</formula1>
    </dataValidation>
    <dataValidation errorStyle="information" operator="lessThan" allowBlank="1" showInputMessage="1" showErrorMessage="1" sqref="C36:C39" xr:uid="{00000000-0002-0000-0100-000014000000}"/>
    <dataValidation type="list" allowBlank="1" showInputMessage="1" showErrorMessage="1" prompt="Merci de sélectionner &quot;NON&quot; si votre dispositif n'est pas pluriannuel." sqref="E112" xr:uid="{00000000-0002-0000-0100-000015000000}">
      <formula1>Options</formula1>
    </dataValidation>
    <dataValidation type="list" allowBlank="1" showInputMessage="1" showErrorMessage="1" sqref="E18:E19" xr:uid="{00000000-0002-0000-0100-000016000000}">
      <formula1>Ambassadeur</formula1>
    </dataValidation>
    <dataValidation type="list" allowBlank="1" showInputMessage="1" showErrorMessage="1" sqref="E91:E96" xr:uid="{00000000-0002-0000-0100-000017000000}">
      <formula1>ModaliteAccompRenf</formula1>
    </dataValidation>
    <dataValidation type="list" allowBlank="1" showInputMessage="1" showErrorMessage="1" sqref="E98" xr:uid="{00000000-0002-0000-0100-000018000000}">
      <formula1>FormationBailleurLocataire</formula1>
    </dataValidation>
    <dataValidation type="list" allowBlank="1" showInputMessage="1" showErrorMessage="1" sqref="B18" xr:uid="{00000000-0002-0000-0100-000019000000}">
      <formula1>Territoire</formula1>
    </dataValidation>
    <dataValidation type="list" allowBlank="1" showInputMessage="1" showErrorMessage="1" sqref="F91:F96" xr:uid="{00000000-0002-0000-0100-00001A000000}">
      <formula1>StructuresAccompRenf</formula1>
    </dataValidation>
    <dataValidation type="list" allowBlank="1" showInputMessage="1" showErrorMessage="1" sqref="E76" xr:uid="{00000000-0002-0000-0100-00001B000000}">
      <formula1>ProfilCV2</formula1>
    </dataValidation>
    <dataValidation type="list" allowBlank="1" showInputMessage="1" showErrorMessage="1" sqref="C21" xr:uid="{00000000-0002-0000-0100-00001C000000}">
      <formula1>Avance</formula1>
    </dataValidation>
  </dataValidations>
  <pageMargins left="0.59027777777777779" right="0.59027777777777779" top="0.59027777777777779" bottom="0.59027777777777779" header="0.51180555555555551" footer="0.51180555555555551"/>
  <pageSetup paperSize="9" scale="54" firstPageNumber="0" orientation="portrait"/>
  <headerFooter alignWithMargins="0"/>
  <rowBreaks count="1" manualBreakCount="1">
    <brk id="61" max="5" man="1"/>
  </rowBreaks>
  <ignoredErrors>
    <ignoredError sqref="E36:E40 D13 E15" evalError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Le critère &quot;Revenus très modestes (seuils ANAH) est obligatoire" prompt="Le critère &quot;Revenus très modestes (seuils ANAH) est obligatoire" xr:uid="{00000000-0002-0000-0100-00001D000000}">
          <x14:formula1>
            <xm:f>Listes!$E$6</xm:f>
          </x14:formula1>
          <xm:sqref>E54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T28"/>
  <sheetViews>
    <sheetView showGridLines="0" workbookViewId="0">
      <selection activeCell="A10" sqref="A10:B10"/>
    </sheetView>
  </sheetViews>
  <sheetFormatPr baseColWidth="10" defaultColWidth="10.6640625" defaultRowHeight="14"/>
  <cols>
    <col min="1" max="1" width="29.83203125" style="6" customWidth="1"/>
    <col min="2" max="2" width="22.5" style="6" customWidth="1"/>
    <col min="3" max="3" width="29.5" style="6" customWidth="1"/>
    <col min="4" max="4" width="22.33203125" style="6" customWidth="1"/>
    <col min="5" max="5" width="23.33203125" style="6" customWidth="1"/>
    <col min="6" max="16384" width="10.6640625" style="6"/>
  </cols>
  <sheetData>
    <row r="1" spans="1:20" s="2" customFormat="1" ht="28" customHeight="1">
      <c r="A1" s="52"/>
      <c r="B1" s="332" t="s">
        <v>351</v>
      </c>
      <c r="C1" s="333"/>
      <c r="D1" s="333"/>
      <c r="E1" s="33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2" customFormat="1" ht="28" customHeight="1">
      <c r="A2" s="51"/>
      <c r="B2" s="335"/>
      <c r="C2" s="336"/>
      <c r="D2" s="336"/>
      <c r="E2" s="33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2" customFormat="1" ht="20" customHeight="1">
      <c r="A3"/>
      <c r="B3" s="335"/>
      <c r="C3" s="336"/>
      <c r="D3" s="336"/>
      <c r="E3" s="33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2" customFormat="1" ht="13" customHeight="1">
      <c r="A4" s="1"/>
      <c r="B4" s="335"/>
      <c r="C4" s="336"/>
      <c r="D4" s="336"/>
      <c r="E4" s="33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6" customHeight="1">
      <c r="A5" s="418" t="s">
        <v>391</v>
      </c>
      <c r="B5" s="416"/>
      <c r="C5" s="416" t="s">
        <v>392</v>
      </c>
      <c r="D5" s="416"/>
      <c r="E5" s="53" t="s">
        <v>5</v>
      </c>
    </row>
    <row r="6" spans="1:20" ht="28" customHeight="1">
      <c r="A6" s="419"/>
      <c r="B6" s="417"/>
      <c r="C6" s="417"/>
      <c r="D6" s="417"/>
      <c r="E6" s="424">
        <f>ROUND((C6-A6)*12/365,0)</f>
        <v>0</v>
      </c>
    </row>
    <row r="7" spans="1:20" ht="31" customHeight="1">
      <c r="A7" s="420" t="s">
        <v>393</v>
      </c>
      <c r="B7" s="421"/>
      <c r="C7" s="421" t="s">
        <v>394</v>
      </c>
      <c r="D7" s="421"/>
      <c r="E7" s="424"/>
    </row>
    <row r="8" spans="1:20" ht="27" customHeight="1">
      <c r="A8" s="422"/>
      <c r="B8" s="423"/>
      <c r="C8" s="423"/>
      <c r="D8" s="423"/>
      <c r="E8" s="424"/>
    </row>
    <row r="9" spans="1:20" ht="27" customHeight="1">
      <c r="A9" s="418" t="s">
        <v>270</v>
      </c>
      <c r="B9" s="416"/>
      <c r="C9" s="416" t="s">
        <v>271</v>
      </c>
      <c r="D9" s="416"/>
      <c r="E9" s="53" t="s">
        <v>6</v>
      </c>
    </row>
    <row r="10" spans="1:20" ht="30" customHeight="1">
      <c r="A10" s="433"/>
      <c r="B10" s="427"/>
      <c r="C10" s="427"/>
      <c r="D10" s="427"/>
      <c r="E10" s="432"/>
    </row>
    <row r="11" spans="1:20" ht="24" customHeight="1">
      <c r="A11" s="418" t="s">
        <v>419</v>
      </c>
      <c r="B11" s="416"/>
      <c r="C11" s="416" t="s">
        <v>420</v>
      </c>
      <c r="D11" s="416"/>
      <c r="E11" s="432"/>
    </row>
    <row r="12" spans="1:20" ht="24" customHeight="1">
      <c r="A12" s="430">
        <f>IF($E$6=0,0,IF($E$10=0,0,(A10*12*1000)/($E$10*$E$6)))</f>
        <v>0</v>
      </c>
      <c r="B12" s="431"/>
      <c r="C12" s="430">
        <f>IF($E$6=0,0,IF($E$10=0,0,(C10*12*1000)/($E$10*$E$6)))</f>
        <v>0</v>
      </c>
      <c r="D12" s="431"/>
      <c r="E12" s="432"/>
    </row>
    <row r="13" spans="1:20" ht="20" customHeight="1">
      <c r="A13" s="428" t="s">
        <v>24</v>
      </c>
      <c r="B13" s="429"/>
      <c r="C13" s="429"/>
      <c r="D13" s="429"/>
      <c r="E13" s="429"/>
    </row>
    <row r="14" spans="1:20" ht="105" customHeight="1">
      <c r="A14" s="425"/>
      <c r="B14" s="426"/>
      <c r="C14" s="426"/>
      <c r="D14" s="426"/>
      <c r="E14" s="426"/>
    </row>
    <row r="15" spans="1:20" ht="46" customHeight="1">
      <c r="A15" s="418" t="s">
        <v>395</v>
      </c>
      <c r="B15" s="416"/>
      <c r="C15" s="416"/>
      <c r="D15" s="416"/>
      <c r="E15" s="416"/>
    </row>
    <row r="16" spans="1:20" ht="101" customHeight="1">
      <c r="A16" s="425"/>
      <c r="B16" s="426"/>
      <c r="C16" s="426"/>
      <c r="D16" s="426"/>
      <c r="E16" s="426"/>
    </row>
    <row r="17" spans="1:5" s="7" customFormat="1" ht="51" customHeight="1">
      <c r="A17" s="418" t="s">
        <v>396</v>
      </c>
      <c r="B17" s="416"/>
      <c r="C17" s="416"/>
      <c r="D17" s="416"/>
      <c r="E17" s="416"/>
    </row>
    <row r="18" spans="1:5" s="7" customFormat="1" ht="156" customHeight="1">
      <c r="A18" s="425"/>
      <c r="B18" s="426"/>
      <c r="C18" s="426"/>
      <c r="D18" s="426"/>
      <c r="E18" s="426"/>
    </row>
    <row r="19" spans="1:5" ht="75" customHeight="1">
      <c r="A19" s="418" t="s">
        <v>397</v>
      </c>
      <c r="B19" s="416"/>
      <c r="C19" s="416"/>
      <c r="D19" s="416"/>
      <c r="E19" s="416"/>
    </row>
    <row r="20" spans="1:5" ht="120.75" customHeight="1">
      <c r="A20" s="425"/>
      <c r="B20" s="426"/>
      <c r="C20" s="426"/>
      <c r="D20" s="426"/>
      <c r="E20" s="426"/>
    </row>
    <row r="21" spans="1:5" s="7" customFormat="1" ht="47" customHeight="1">
      <c r="A21" s="418" t="s">
        <v>398</v>
      </c>
      <c r="B21" s="416"/>
      <c r="C21" s="416"/>
      <c r="D21" s="416"/>
      <c r="E21" s="416"/>
    </row>
    <row r="22" spans="1:5" s="7" customFormat="1" ht="108.75" customHeight="1">
      <c r="A22" s="425"/>
      <c r="B22" s="426"/>
      <c r="C22" s="426"/>
      <c r="D22" s="426"/>
      <c r="E22" s="426"/>
    </row>
    <row r="26" spans="1:5">
      <c r="C26" s="8"/>
      <c r="D26" s="9"/>
    </row>
    <row r="27" spans="1:5">
      <c r="C27" s="8"/>
      <c r="D27" s="9"/>
    </row>
    <row r="28" spans="1:5">
      <c r="C28" s="10"/>
      <c r="D28" s="11"/>
    </row>
  </sheetData>
  <sheetProtection sheet="1" objects="1" scenarios="1" formatCells="0" formatColumns="0" formatRows="0" selectLockedCells="1"/>
  <mergeCells count="29">
    <mergeCell ref="A21:E21"/>
    <mergeCell ref="A20:E20"/>
    <mergeCell ref="A22:E22"/>
    <mergeCell ref="C8:D8"/>
    <mergeCell ref="A13:E13"/>
    <mergeCell ref="A15:E15"/>
    <mergeCell ref="A17:E17"/>
    <mergeCell ref="C11:D11"/>
    <mergeCell ref="C12:D12"/>
    <mergeCell ref="A11:B11"/>
    <mergeCell ref="A12:B12"/>
    <mergeCell ref="E10:E12"/>
    <mergeCell ref="A10:B10"/>
    <mergeCell ref="A7:B7"/>
    <mergeCell ref="A8:B8"/>
    <mergeCell ref="C9:D9"/>
    <mergeCell ref="A19:E19"/>
    <mergeCell ref="E6:E8"/>
    <mergeCell ref="A14:E14"/>
    <mergeCell ref="A16:E16"/>
    <mergeCell ref="A18:E18"/>
    <mergeCell ref="C10:D10"/>
    <mergeCell ref="C7:D7"/>
    <mergeCell ref="A9:B9"/>
    <mergeCell ref="B1:E4"/>
    <mergeCell ref="C5:D5"/>
    <mergeCell ref="C6:D6"/>
    <mergeCell ref="A5:B5"/>
    <mergeCell ref="A6:B6"/>
  </mergeCells>
  <phoneticPr fontId="5" type="noConversion"/>
  <dataValidations disablePrompts="1" xWindow="1410" yWindow="831" count="1">
    <dataValidation type="textLength" operator="lessThan" allowBlank="1" showErrorMessage="1" errorTitle="Texte trop long" error="Merci de réduire la taille de votre texte (3000 caractères espaces compris autorisés)" sqref="A14" xr:uid="{00000000-0002-0000-0200-000000000000}">
      <formula1>3000</formula1>
      <formula2>0</formula2>
    </dataValidation>
  </dataValidations>
  <pageMargins left="0.78740157499999996" right="0.78740157499999996" top="0.984251969" bottom="0.984251969" header="0.5" footer="0.5"/>
  <pageSetup paperSize="9" scale="69" orientation="portrait" horizontalDpi="4294967292" verticalDpi="4294967292"/>
  <headerFooter alignWithMargins="0"/>
  <ignoredErrors>
    <ignoredError sqref="B12" evalError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IO134"/>
  <sheetViews>
    <sheetView showGridLines="0" zoomScaleSheetLayoutView="81" workbookViewId="0">
      <selection activeCell="A23" sqref="A23"/>
    </sheetView>
  </sheetViews>
  <sheetFormatPr baseColWidth="10" defaultColWidth="10.1640625" defaultRowHeight="14"/>
  <cols>
    <col min="1" max="1" width="52.5" style="248" bestFit="1" customWidth="1"/>
    <col min="2" max="2" width="24.83203125" style="248" customWidth="1"/>
    <col min="3" max="3" width="19" style="248" customWidth="1"/>
    <col min="4" max="4" width="25.83203125" style="248" customWidth="1"/>
    <col min="5" max="5" width="20.83203125" style="308" customWidth="1"/>
    <col min="6" max="6" width="18.83203125" style="281" customWidth="1"/>
    <col min="7" max="7" width="2.5" style="248" customWidth="1"/>
    <col min="8" max="8" width="36.6640625" style="248" bestFit="1" customWidth="1"/>
    <col min="9" max="9" width="23.5" style="248" bestFit="1" customWidth="1"/>
    <col min="10" max="10" width="18.5" style="248" bestFit="1" customWidth="1"/>
    <col min="11" max="11" width="26.6640625" style="308" customWidth="1"/>
    <col min="12" max="12" width="16.6640625" style="281" customWidth="1"/>
    <col min="13" max="13" width="18.33203125" style="248" customWidth="1"/>
    <col min="14" max="14" width="2.6640625" style="248" customWidth="1"/>
    <col min="15" max="15" width="36.6640625" style="248" bestFit="1" customWidth="1"/>
    <col min="16" max="16" width="23.5" style="248" bestFit="1" customWidth="1"/>
    <col min="17" max="17" width="18.5" style="248" bestFit="1" customWidth="1"/>
    <col min="18" max="18" width="25" style="248" bestFit="1" customWidth="1"/>
    <col min="19" max="19" width="19.5" style="248" customWidth="1"/>
    <col min="20" max="20" width="17.33203125" style="248" customWidth="1"/>
    <col min="21" max="21" width="2.83203125" style="248" customWidth="1"/>
    <col min="22" max="22" width="36.6640625" style="248" bestFit="1" customWidth="1"/>
    <col min="23" max="23" width="23.5" style="248" bestFit="1" customWidth="1"/>
    <col min="24" max="24" width="18.5" style="248" bestFit="1" customWidth="1"/>
    <col min="25" max="25" width="25" style="248" bestFit="1" customWidth="1"/>
    <col min="26" max="26" width="17" style="248" customWidth="1"/>
    <col min="27" max="27" width="17.1640625" style="248" customWidth="1"/>
    <col min="28" max="28" width="18.5" style="248" customWidth="1"/>
    <col min="29" max="29" width="17.33203125" style="248" customWidth="1"/>
    <col min="30" max="30" width="18" style="248" customWidth="1"/>
    <col min="31" max="31" width="17.5" style="248" customWidth="1"/>
    <col min="32" max="32" width="18.83203125" style="248" customWidth="1"/>
    <col min="33" max="33" width="2.6640625" style="248" customWidth="1"/>
    <col min="34" max="34" width="36.1640625" style="248" bestFit="1" customWidth="1"/>
    <col min="35" max="35" width="27" style="248" customWidth="1"/>
    <col min="36" max="36" width="12.33203125" style="248" bestFit="1" customWidth="1"/>
    <col min="37" max="37" width="17" style="248" customWidth="1"/>
    <col min="38" max="39" width="18.33203125" style="248" customWidth="1"/>
    <col min="40" max="40" width="18" style="248" customWidth="1"/>
    <col min="41" max="41" width="18.6640625" style="248" customWidth="1"/>
    <col min="42" max="42" width="15.5" style="248" customWidth="1"/>
    <col min="43" max="43" width="15.83203125" style="248" customWidth="1"/>
    <col min="44" max="249" width="10.6640625" style="248" customWidth="1"/>
    <col min="250" max="16384" width="10.1640625" style="249"/>
  </cols>
  <sheetData>
    <row r="1" spans="1:249" s="247" customFormat="1" ht="28" customHeight="1">
      <c r="A1" s="332" t="s">
        <v>289</v>
      </c>
      <c r="B1" s="333"/>
      <c r="C1" s="333"/>
      <c r="D1" s="333"/>
      <c r="E1" s="333"/>
      <c r="F1" s="333"/>
      <c r="G1" s="246"/>
      <c r="H1" s="332" t="s">
        <v>289</v>
      </c>
      <c r="I1" s="333"/>
      <c r="J1" s="333"/>
      <c r="K1" s="333"/>
      <c r="L1" s="333"/>
      <c r="M1" s="333"/>
      <c r="N1" s="246"/>
      <c r="O1" s="332" t="s">
        <v>289</v>
      </c>
      <c r="P1" s="333"/>
      <c r="Q1" s="333"/>
      <c r="R1" s="333"/>
      <c r="S1" s="333"/>
      <c r="T1" s="333"/>
      <c r="U1" s="246"/>
      <c r="V1" s="332" t="s">
        <v>289</v>
      </c>
      <c r="W1" s="333"/>
      <c r="X1" s="333"/>
      <c r="Y1" s="333"/>
      <c r="Z1" s="333"/>
      <c r="AA1" s="333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</row>
    <row r="2" spans="1:249" s="247" customFormat="1" ht="28" customHeight="1">
      <c r="A2" s="335"/>
      <c r="B2" s="336"/>
      <c r="C2" s="336"/>
      <c r="D2" s="336"/>
      <c r="E2" s="336"/>
      <c r="F2" s="336"/>
      <c r="G2" s="246"/>
      <c r="H2" s="335"/>
      <c r="I2" s="336"/>
      <c r="J2" s="336"/>
      <c r="K2" s="336"/>
      <c r="L2" s="336"/>
      <c r="M2" s="336"/>
      <c r="N2" s="246"/>
      <c r="O2" s="335"/>
      <c r="P2" s="336"/>
      <c r="Q2" s="336"/>
      <c r="R2" s="336"/>
      <c r="S2" s="336"/>
      <c r="T2" s="336"/>
      <c r="U2" s="246"/>
      <c r="V2" s="335"/>
      <c r="W2" s="336"/>
      <c r="X2" s="336"/>
      <c r="Y2" s="336"/>
      <c r="Z2" s="336"/>
      <c r="AA2" s="33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</row>
    <row r="3" spans="1:249" s="247" customFormat="1" ht="20" customHeight="1">
      <c r="A3" s="335"/>
      <c r="B3" s="336"/>
      <c r="C3" s="336"/>
      <c r="D3" s="336"/>
      <c r="E3" s="336"/>
      <c r="F3" s="336"/>
      <c r="G3" s="246"/>
      <c r="H3" s="335"/>
      <c r="I3" s="336"/>
      <c r="J3" s="336"/>
      <c r="K3" s="336"/>
      <c r="L3" s="336"/>
      <c r="M3" s="336"/>
      <c r="N3" s="246"/>
      <c r="O3" s="335"/>
      <c r="P3" s="336"/>
      <c r="Q3" s="336"/>
      <c r="R3" s="336"/>
      <c r="S3" s="336"/>
      <c r="T3" s="336"/>
      <c r="U3" s="246"/>
      <c r="V3" s="335"/>
      <c r="W3" s="336"/>
      <c r="X3" s="336"/>
      <c r="Y3" s="336"/>
      <c r="Z3" s="336"/>
      <c r="AA3" s="33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</row>
    <row r="4" spans="1:249" s="247" customFormat="1" ht="13" customHeight="1">
      <c r="A4" s="457"/>
      <c r="B4" s="458"/>
      <c r="C4" s="458"/>
      <c r="D4" s="458"/>
      <c r="E4" s="458"/>
      <c r="F4" s="458"/>
      <c r="G4" s="246"/>
      <c r="H4" s="457"/>
      <c r="I4" s="458"/>
      <c r="J4" s="458"/>
      <c r="K4" s="458"/>
      <c r="L4" s="458"/>
      <c r="M4" s="458"/>
      <c r="N4" s="246"/>
      <c r="O4" s="457"/>
      <c r="P4" s="458"/>
      <c r="Q4" s="458"/>
      <c r="R4" s="458"/>
      <c r="S4" s="458"/>
      <c r="T4" s="458"/>
      <c r="U4" s="246"/>
      <c r="V4" s="457"/>
      <c r="W4" s="458"/>
      <c r="X4" s="458"/>
      <c r="Y4" s="458"/>
      <c r="Z4" s="458"/>
      <c r="AA4" s="458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</row>
    <row r="5" spans="1:249" ht="30" customHeight="1">
      <c r="A5" s="459" t="str">
        <f>CONCATENATE("DÉPENSES PRÉVISIONNELLES DE LA COLLECTIVITÉ ANNÉE ",'1. Description générale'!A31)</f>
        <v>DÉPENSES PRÉVISIONNELLES DE LA COLLECTIVITÉ ANNÉE 1904</v>
      </c>
      <c r="B5" s="460"/>
      <c r="C5" s="460"/>
      <c r="D5" s="460"/>
      <c r="E5" s="460"/>
      <c r="F5" s="461"/>
      <c r="G5" s="246"/>
      <c r="H5" s="459" t="str">
        <f>CONCATENATE("DÉPENSES PRÉVISIONNELLES DE LA COLLECTIVITÉ ANNÉE ",'1. Description générale'!A32)</f>
        <v>DÉPENSES PRÉVISIONNELLES DE LA COLLECTIVITÉ ANNÉE -</v>
      </c>
      <c r="I5" s="460"/>
      <c r="J5" s="460"/>
      <c r="K5" s="460"/>
      <c r="L5" s="460"/>
      <c r="M5" s="461"/>
      <c r="N5" s="246"/>
      <c r="O5" s="459" t="str">
        <f>CONCATENATE("DÉPENSES PRÉVISIONNELLES DE LA COLLECTIVITÉ ANNÉE ",'1. Description générale'!A33)</f>
        <v>DÉPENSES PRÉVISIONNELLES DE LA COLLECTIVITÉ ANNÉE -</v>
      </c>
      <c r="P5" s="460"/>
      <c r="Q5" s="460"/>
      <c r="R5" s="460"/>
      <c r="S5" s="460"/>
      <c r="T5" s="461"/>
      <c r="U5" s="246"/>
      <c r="V5" s="459" t="str">
        <f>CONCATENATE("DÉPENSES PRÉVISIONNELLES DE LA COLLECTIVITÉ ANNÉE ",'1. Description générale'!A34)</f>
        <v>DÉPENSES PRÉVISIONNELLES DE LA COLLECTIVITÉ ANNÉE -</v>
      </c>
      <c r="W5" s="460"/>
      <c r="X5" s="460"/>
      <c r="Y5" s="460"/>
      <c r="Z5" s="460"/>
      <c r="AA5" s="461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</row>
    <row r="6" spans="1:249" ht="48" customHeight="1">
      <c r="A6" s="462" t="str">
        <f xml:space="preserve"> "Activités " &amp; '1. Description générale'!A31</f>
        <v>Activités 1904</v>
      </c>
      <c r="B6" s="463"/>
      <c r="C6" s="463"/>
      <c r="D6" s="463"/>
      <c r="E6" s="464"/>
      <c r="F6" s="162" t="str">
        <f>"Dépenses prévisionnelles (€) "&amp; '1. Description générale'!A31</f>
        <v>Dépenses prévisionnelles (€) 1904</v>
      </c>
      <c r="G6" s="246"/>
      <c r="H6" s="462" t="str">
        <f xml:space="preserve"> "Activités " &amp; '1. Description générale'!A32</f>
        <v>Activités -</v>
      </c>
      <c r="I6" s="463"/>
      <c r="J6" s="463"/>
      <c r="K6" s="463"/>
      <c r="L6" s="464"/>
      <c r="M6" s="162" t="str">
        <f>"Dépenses prévisionnelles (€) "&amp; '1. Description générale'!A32</f>
        <v>Dépenses prévisionnelles (€) -</v>
      </c>
      <c r="N6" s="246"/>
      <c r="O6" s="462" t="str">
        <f xml:space="preserve"> "Activités " &amp; '1. Description générale'!A33</f>
        <v>Activités -</v>
      </c>
      <c r="P6" s="463"/>
      <c r="Q6" s="463"/>
      <c r="R6" s="463"/>
      <c r="S6" s="464"/>
      <c r="T6" s="162" t="str">
        <f>"Dépenses prévisionnelles (€) "&amp; '1. Description générale'!A33</f>
        <v>Dépenses prévisionnelles (€) -</v>
      </c>
      <c r="U6" s="246"/>
      <c r="V6" s="462" t="str">
        <f xml:space="preserve"> "Activités " &amp; '1. Description générale'!A34</f>
        <v>Activités -</v>
      </c>
      <c r="W6" s="463"/>
      <c r="X6" s="463"/>
      <c r="Y6" s="463"/>
      <c r="Z6" s="464"/>
      <c r="AA6" s="162" t="str">
        <f>"Dépenses prévisionnelles (€) "&amp; '1. Description générale'!A34</f>
        <v>Dépenses prévisionnelles (€) -</v>
      </c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IN6" s="249"/>
      <c r="IO6" s="249"/>
    </row>
    <row r="7" spans="1:249" ht="25" customHeight="1">
      <c r="A7" s="446" t="s">
        <v>431</v>
      </c>
      <c r="B7" s="447"/>
      <c r="C7" s="447"/>
      <c r="D7" s="447"/>
      <c r="E7" s="447"/>
      <c r="F7" s="250">
        <f>F9+F15</f>
        <v>0</v>
      </c>
      <c r="G7" s="246"/>
      <c r="H7" s="446" t="s">
        <v>431</v>
      </c>
      <c r="I7" s="447"/>
      <c r="J7" s="447"/>
      <c r="K7" s="447"/>
      <c r="L7" s="447"/>
      <c r="M7" s="250">
        <f>M9+M15</f>
        <v>0</v>
      </c>
      <c r="N7" s="246"/>
      <c r="O7" s="446" t="s">
        <v>431</v>
      </c>
      <c r="P7" s="447"/>
      <c r="Q7" s="447"/>
      <c r="R7" s="447"/>
      <c r="S7" s="447"/>
      <c r="T7" s="250">
        <f>T9+T15</f>
        <v>0</v>
      </c>
      <c r="U7" s="246"/>
      <c r="V7" s="446" t="s">
        <v>431</v>
      </c>
      <c r="W7" s="447"/>
      <c r="X7" s="447"/>
      <c r="Y7" s="447"/>
      <c r="Z7" s="447"/>
      <c r="AA7" s="250">
        <f>AA9+AA15</f>
        <v>0</v>
      </c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IN7" s="249"/>
      <c r="IO7" s="249"/>
    </row>
    <row r="8" spans="1:249" ht="20" customHeight="1">
      <c r="A8" s="251" t="s">
        <v>335</v>
      </c>
      <c r="B8" s="252" t="s">
        <v>336</v>
      </c>
      <c r="C8" s="253" t="s">
        <v>369</v>
      </c>
      <c r="D8" s="254" t="s">
        <v>405</v>
      </c>
      <c r="E8" s="254" t="s">
        <v>370</v>
      </c>
      <c r="F8" s="237"/>
      <c r="G8" s="246"/>
      <c r="H8" s="251" t="s">
        <v>335</v>
      </c>
      <c r="I8" s="252" t="s">
        <v>336</v>
      </c>
      <c r="J8" s="253" t="s">
        <v>369</v>
      </c>
      <c r="K8" s="254" t="s">
        <v>405</v>
      </c>
      <c r="L8" s="254" t="s">
        <v>370</v>
      </c>
      <c r="M8" s="237"/>
      <c r="N8" s="246"/>
      <c r="O8" s="251" t="s">
        <v>335</v>
      </c>
      <c r="P8" s="252" t="s">
        <v>336</v>
      </c>
      <c r="Q8" s="253" t="s">
        <v>369</v>
      </c>
      <c r="R8" s="254" t="s">
        <v>405</v>
      </c>
      <c r="S8" s="254" t="s">
        <v>370</v>
      </c>
      <c r="T8" s="237"/>
      <c r="U8" s="246"/>
      <c r="V8" s="251" t="s">
        <v>335</v>
      </c>
      <c r="W8" s="252" t="s">
        <v>336</v>
      </c>
      <c r="X8" s="253" t="s">
        <v>369</v>
      </c>
      <c r="Y8" s="254" t="s">
        <v>405</v>
      </c>
      <c r="Z8" s="254" t="s">
        <v>370</v>
      </c>
      <c r="AA8" s="237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IL8" s="249"/>
      <c r="IM8" s="249"/>
      <c r="IN8" s="249"/>
      <c r="IO8" s="249"/>
    </row>
    <row r="9" spans="1:249">
      <c r="A9" s="315"/>
      <c r="B9" s="255"/>
      <c r="C9" s="256"/>
      <c r="D9" s="257"/>
      <c r="E9" s="258">
        <f>C9*D9</f>
        <v>0</v>
      </c>
      <c r="F9" s="451">
        <f>SUM(E9:E13)</f>
        <v>0</v>
      </c>
      <c r="G9" s="246"/>
      <c r="H9" s="224"/>
      <c r="I9" s="255"/>
      <c r="J9" s="256"/>
      <c r="K9" s="257"/>
      <c r="L9" s="258">
        <f>J9*K9</f>
        <v>0</v>
      </c>
      <c r="M9" s="451">
        <f>SUM(L9:L13)</f>
        <v>0</v>
      </c>
      <c r="N9" s="246"/>
      <c r="O9" s="224"/>
      <c r="P9" s="255"/>
      <c r="Q9" s="256"/>
      <c r="R9" s="257"/>
      <c r="S9" s="258">
        <f>Q9*R9</f>
        <v>0</v>
      </c>
      <c r="T9" s="451">
        <f>SUM(S9:S13)</f>
        <v>0</v>
      </c>
      <c r="U9" s="246"/>
      <c r="V9" s="224"/>
      <c r="W9" s="255"/>
      <c r="X9" s="256"/>
      <c r="Y9" s="257"/>
      <c r="Z9" s="258">
        <f>X9*Y9</f>
        <v>0</v>
      </c>
      <c r="AA9" s="451">
        <f>SUM(Z9:Z13)</f>
        <v>0</v>
      </c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IL9" s="249"/>
      <c r="IM9" s="249"/>
      <c r="IN9" s="249"/>
      <c r="IO9" s="249"/>
    </row>
    <row r="10" spans="1:249" ht="20" customHeight="1">
      <c r="A10" s="226"/>
      <c r="B10" s="255"/>
      <c r="C10" s="256"/>
      <c r="D10" s="257"/>
      <c r="E10" s="258">
        <f t="shared" ref="E10:E62" si="0">C10*D10</f>
        <v>0</v>
      </c>
      <c r="F10" s="452"/>
      <c r="G10" s="246"/>
      <c r="H10" s="226"/>
      <c r="I10" s="255"/>
      <c r="J10" s="256"/>
      <c r="K10" s="257"/>
      <c r="L10" s="258">
        <f t="shared" ref="L10:L13" si="1">J10*K10</f>
        <v>0</v>
      </c>
      <c r="M10" s="452"/>
      <c r="N10" s="246"/>
      <c r="O10" s="226"/>
      <c r="P10" s="255"/>
      <c r="Q10" s="256"/>
      <c r="R10" s="257"/>
      <c r="S10" s="258">
        <f t="shared" ref="S10:S13" si="2">Q10*R10</f>
        <v>0</v>
      </c>
      <c r="T10" s="452"/>
      <c r="U10" s="246"/>
      <c r="V10" s="226"/>
      <c r="W10" s="255"/>
      <c r="X10" s="256"/>
      <c r="Y10" s="257"/>
      <c r="Z10" s="258">
        <f t="shared" ref="Z10:Z13" si="3">X10*Y10</f>
        <v>0</v>
      </c>
      <c r="AA10" s="452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IL10" s="249"/>
      <c r="IM10" s="249"/>
      <c r="IN10" s="249"/>
      <c r="IO10" s="249"/>
    </row>
    <row r="11" spans="1:249">
      <c r="A11" s="313"/>
      <c r="B11" s="255"/>
      <c r="C11" s="256"/>
      <c r="D11" s="257"/>
      <c r="E11" s="258">
        <f t="shared" si="0"/>
        <v>0</v>
      </c>
      <c r="F11" s="452"/>
      <c r="G11" s="246"/>
      <c r="H11" s="226"/>
      <c r="I11" s="255"/>
      <c r="J11" s="256"/>
      <c r="K11" s="257"/>
      <c r="L11" s="258">
        <f t="shared" si="1"/>
        <v>0</v>
      </c>
      <c r="M11" s="452"/>
      <c r="N11" s="246"/>
      <c r="O11" s="226"/>
      <c r="P11" s="255"/>
      <c r="Q11" s="256"/>
      <c r="R11" s="257"/>
      <c r="S11" s="258">
        <f t="shared" si="2"/>
        <v>0</v>
      </c>
      <c r="T11" s="452"/>
      <c r="U11" s="246"/>
      <c r="V11" s="226"/>
      <c r="W11" s="255"/>
      <c r="X11" s="256"/>
      <c r="Y11" s="257"/>
      <c r="Z11" s="258">
        <f t="shared" si="3"/>
        <v>0</v>
      </c>
      <c r="AA11" s="452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IL11" s="249"/>
      <c r="IM11" s="249"/>
      <c r="IN11" s="249"/>
      <c r="IO11" s="249"/>
    </row>
    <row r="12" spans="1:249" ht="20" customHeight="1">
      <c r="A12" s="226"/>
      <c r="B12" s="255"/>
      <c r="C12" s="256"/>
      <c r="D12" s="257"/>
      <c r="E12" s="258">
        <f t="shared" si="0"/>
        <v>0</v>
      </c>
      <c r="F12" s="452"/>
      <c r="G12" s="246"/>
      <c r="H12" s="226"/>
      <c r="I12" s="255"/>
      <c r="J12" s="256"/>
      <c r="K12" s="257"/>
      <c r="L12" s="258">
        <f t="shared" si="1"/>
        <v>0</v>
      </c>
      <c r="M12" s="452"/>
      <c r="N12" s="246"/>
      <c r="O12" s="226"/>
      <c r="P12" s="255"/>
      <c r="Q12" s="256"/>
      <c r="R12" s="257"/>
      <c r="S12" s="258">
        <f t="shared" si="2"/>
        <v>0</v>
      </c>
      <c r="T12" s="452"/>
      <c r="U12" s="246"/>
      <c r="V12" s="226"/>
      <c r="W12" s="255"/>
      <c r="X12" s="256"/>
      <c r="Y12" s="257"/>
      <c r="Z12" s="258">
        <f t="shared" si="3"/>
        <v>0</v>
      </c>
      <c r="AA12" s="452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IL12" s="249"/>
      <c r="IM12" s="249"/>
      <c r="IN12" s="249"/>
      <c r="IO12" s="249"/>
    </row>
    <row r="13" spans="1:249" ht="20" customHeight="1">
      <c r="A13" s="227"/>
      <c r="B13" s="255"/>
      <c r="C13" s="259"/>
      <c r="D13" s="260"/>
      <c r="E13" s="258">
        <f t="shared" si="0"/>
        <v>0</v>
      </c>
      <c r="F13" s="453"/>
      <c r="G13" s="246"/>
      <c r="H13" s="227"/>
      <c r="I13" s="255"/>
      <c r="J13" s="259"/>
      <c r="K13" s="260"/>
      <c r="L13" s="258">
        <f t="shared" si="1"/>
        <v>0</v>
      </c>
      <c r="M13" s="453"/>
      <c r="N13" s="246"/>
      <c r="O13" s="227"/>
      <c r="P13" s="255"/>
      <c r="Q13" s="259"/>
      <c r="R13" s="260"/>
      <c r="S13" s="258">
        <f t="shared" si="2"/>
        <v>0</v>
      </c>
      <c r="T13" s="453"/>
      <c r="U13" s="246"/>
      <c r="V13" s="227"/>
      <c r="W13" s="255"/>
      <c r="X13" s="259"/>
      <c r="Y13" s="260"/>
      <c r="Z13" s="258">
        <f t="shared" si="3"/>
        <v>0</v>
      </c>
      <c r="AA13" s="453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IL13" s="249"/>
      <c r="IM13" s="249"/>
      <c r="IN13" s="249"/>
      <c r="IO13" s="249"/>
    </row>
    <row r="14" spans="1:249" ht="20" customHeight="1">
      <c r="A14" s="243" t="s">
        <v>337</v>
      </c>
      <c r="B14" s="242" t="s">
        <v>336</v>
      </c>
      <c r="C14" s="261" t="s">
        <v>369</v>
      </c>
      <c r="D14" s="317" t="s">
        <v>405</v>
      </c>
      <c r="E14" s="316" t="s">
        <v>370</v>
      </c>
      <c r="F14" s="262"/>
      <c r="G14" s="246"/>
      <c r="H14" s="243" t="s">
        <v>337</v>
      </c>
      <c r="I14" s="242" t="s">
        <v>336</v>
      </c>
      <c r="J14" s="261" t="s">
        <v>369</v>
      </c>
      <c r="K14" s="317" t="s">
        <v>405</v>
      </c>
      <c r="L14" s="316" t="s">
        <v>370</v>
      </c>
      <c r="M14" s="262"/>
      <c r="N14" s="246"/>
      <c r="O14" s="243" t="s">
        <v>337</v>
      </c>
      <c r="P14" s="242" t="s">
        <v>336</v>
      </c>
      <c r="Q14" s="261" t="s">
        <v>369</v>
      </c>
      <c r="R14" s="317" t="s">
        <v>405</v>
      </c>
      <c r="S14" s="316" t="s">
        <v>370</v>
      </c>
      <c r="T14" s="262"/>
      <c r="U14" s="246"/>
      <c r="V14" s="243" t="s">
        <v>337</v>
      </c>
      <c r="W14" s="242" t="s">
        <v>336</v>
      </c>
      <c r="X14" s="261" t="s">
        <v>369</v>
      </c>
      <c r="Y14" s="317" t="s">
        <v>405</v>
      </c>
      <c r="Z14" s="316" t="s">
        <v>370</v>
      </c>
      <c r="AA14" s="262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IL14" s="249"/>
      <c r="IM14" s="249"/>
      <c r="IN14" s="249"/>
      <c r="IO14" s="249"/>
    </row>
    <row r="15" spans="1:249" ht="20" customHeight="1">
      <c r="A15" s="228"/>
      <c r="B15" s="263"/>
      <c r="C15" s="264"/>
      <c r="D15" s="265"/>
      <c r="E15" s="258">
        <f t="shared" si="0"/>
        <v>0</v>
      </c>
      <c r="F15" s="451">
        <f>SUM(E15:E19)</f>
        <v>0</v>
      </c>
      <c r="G15" s="246"/>
      <c r="H15" s="225"/>
      <c r="I15" s="263"/>
      <c r="J15" s="264"/>
      <c r="K15" s="265"/>
      <c r="L15" s="258">
        <f t="shared" ref="L15:L19" si="4">J15*K15</f>
        <v>0</v>
      </c>
      <c r="M15" s="451">
        <f>SUM(L15:L19)</f>
        <v>0</v>
      </c>
      <c r="N15" s="246"/>
      <c r="O15" s="225"/>
      <c r="P15" s="263"/>
      <c r="Q15" s="264"/>
      <c r="R15" s="265"/>
      <c r="S15" s="258">
        <f t="shared" ref="S15:S19" si="5">Q15*R15</f>
        <v>0</v>
      </c>
      <c r="T15" s="451">
        <f>SUM(S15:S19)</f>
        <v>0</v>
      </c>
      <c r="U15" s="246"/>
      <c r="V15" s="225"/>
      <c r="W15" s="263"/>
      <c r="X15" s="264"/>
      <c r="Y15" s="265"/>
      <c r="Z15" s="258">
        <f t="shared" ref="Z15:Z19" si="6">X15*Y15</f>
        <v>0</v>
      </c>
      <c r="AA15" s="451">
        <f>SUM(Z15:Z19)</f>
        <v>0</v>
      </c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IL15" s="249"/>
      <c r="IM15" s="249"/>
      <c r="IN15" s="249"/>
      <c r="IO15" s="249"/>
    </row>
    <row r="16" spans="1:249">
      <c r="A16" s="314"/>
      <c r="B16" s="263"/>
      <c r="C16" s="264"/>
      <c r="D16" s="266"/>
      <c r="E16" s="258">
        <f t="shared" si="0"/>
        <v>0</v>
      </c>
      <c r="F16" s="452"/>
      <c r="G16" s="246"/>
      <c r="H16" s="225"/>
      <c r="I16" s="263"/>
      <c r="J16" s="264"/>
      <c r="K16" s="266"/>
      <c r="L16" s="258">
        <f t="shared" si="4"/>
        <v>0</v>
      </c>
      <c r="M16" s="452"/>
      <c r="N16" s="246"/>
      <c r="O16" s="225"/>
      <c r="P16" s="263"/>
      <c r="Q16" s="264"/>
      <c r="R16" s="266"/>
      <c r="S16" s="258">
        <f t="shared" si="5"/>
        <v>0</v>
      </c>
      <c r="T16" s="452"/>
      <c r="U16" s="246"/>
      <c r="V16" s="225"/>
      <c r="W16" s="263"/>
      <c r="X16" s="264"/>
      <c r="Y16" s="266"/>
      <c r="Z16" s="258">
        <f t="shared" si="6"/>
        <v>0</v>
      </c>
      <c r="AA16" s="452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IL16" s="249"/>
      <c r="IM16" s="249"/>
      <c r="IN16" s="249"/>
      <c r="IO16" s="249"/>
    </row>
    <row r="17" spans="1:249" ht="20" customHeight="1">
      <c r="A17" s="228"/>
      <c r="B17" s="263"/>
      <c r="C17" s="264"/>
      <c r="D17" s="266"/>
      <c r="E17" s="258">
        <f t="shared" si="0"/>
        <v>0</v>
      </c>
      <c r="F17" s="452"/>
      <c r="G17" s="246"/>
      <c r="H17" s="225"/>
      <c r="I17" s="263"/>
      <c r="J17" s="264"/>
      <c r="K17" s="266"/>
      <c r="L17" s="258">
        <f t="shared" si="4"/>
        <v>0</v>
      </c>
      <c r="M17" s="452"/>
      <c r="N17" s="246"/>
      <c r="O17" s="225"/>
      <c r="P17" s="263"/>
      <c r="Q17" s="264"/>
      <c r="R17" s="266"/>
      <c r="S17" s="258">
        <f t="shared" si="5"/>
        <v>0</v>
      </c>
      <c r="T17" s="452"/>
      <c r="U17" s="246"/>
      <c r="V17" s="225"/>
      <c r="W17" s="263"/>
      <c r="X17" s="264"/>
      <c r="Y17" s="266"/>
      <c r="Z17" s="258">
        <f t="shared" si="6"/>
        <v>0</v>
      </c>
      <c r="AA17" s="452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IL17" s="249"/>
      <c r="IM17" s="249"/>
      <c r="IN17" s="249"/>
      <c r="IO17" s="249"/>
    </row>
    <row r="18" spans="1:249" ht="20" customHeight="1">
      <c r="A18" s="228"/>
      <c r="B18" s="263"/>
      <c r="C18" s="264"/>
      <c r="D18" s="266"/>
      <c r="E18" s="258">
        <f t="shared" si="0"/>
        <v>0</v>
      </c>
      <c r="F18" s="452"/>
      <c r="G18" s="246"/>
      <c r="H18" s="225"/>
      <c r="I18" s="263"/>
      <c r="J18" s="264"/>
      <c r="K18" s="266"/>
      <c r="L18" s="258">
        <f t="shared" si="4"/>
        <v>0</v>
      </c>
      <c r="M18" s="452"/>
      <c r="N18" s="246"/>
      <c r="O18" s="225"/>
      <c r="P18" s="263"/>
      <c r="Q18" s="264"/>
      <c r="R18" s="266"/>
      <c r="S18" s="258">
        <f t="shared" si="5"/>
        <v>0</v>
      </c>
      <c r="T18" s="452"/>
      <c r="U18" s="246"/>
      <c r="V18" s="225"/>
      <c r="W18" s="263"/>
      <c r="X18" s="264"/>
      <c r="Y18" s="266"/>
      <c r="Z18" s="258">
        <f t="shared" si="6"/>
        <v>0</v>
      </c>
      <c r="AA18" s="452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IL18" s="249"/>
      <c r="IM18" s="249"/>
      <c r="IN18" s="249"/>
      <c r="IO18" s="249"/>
    </row>
    <row r="19" spans="1:249" ht="20" customHeight="1">
      <c r="A19" s="229"/>
      <c r="B19" s="267"/>
      <c r="C19" s="268"/>
      <c r="D19" s="269"/>
      <c r="E19" s="270">
        <f t="shared" si="0"/>
        <v>0</v>
      </c>
      <c r="F19" s="453"/>
      <c r="G19" s="246"/>
      <c r="H19" s="225"/>
      <c r="I19" s="267"/>
      <c r="J19" s="268"/>
      <c r="K19" s="269"/>
      <c r="L19" s="270">
        <f t="shared" si="4"/>
        <v>0</v>
      </c>
      <c r="M19" s="453"/>
      <c r="N19" s="246"/>
      <c r="O19" s="225"/>
      <c r="P19" s="267"/>
      <c r="Q19" s="268"/>
      <c r="R19" s="269"/>
      <c r="S19" s="270">
        <f t="shared" si="5"/>
        <v>0</v>
      </c>
      <c r="T19" s="453"/>
      <c r="U19" s="246"/>
      <c r="V19" s="225"/>
      <c r="W19" s="267"/>
      <c r="X19" s="268"/>
      <c r="Y19" s="269"/>
      <c r="Z19" s="270">
        <f t="shared" si="6"/>
        <v>0</v>
      </c>
      <c r="AA19" s="453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IL19" s="249"/>
      <c r="IM19" s="249"/>
      <c r="IN19" s="249"/>
      <c r="IO19" s="249"/>
    </row>
    <row r="20" spans="1:249" ht="25" customHeight="1">
      <c r="A20" s="446" t="s">
        <v>338</v>
      </c>
      <c r="B20" s="447"/>
      <c r="C20" s="447"/>
      <c r="D20" s="447"/>
      <c r="E20" s="448"/>
      <c r="F20" s="271">
        <f>F22+F28</f>
        <v>0</v>
      </c>
      <c r="G20" s="246"/>
      <c r="H20" s="446" t="s">
        <v>338</v>
      </c>
      <c r="I20" s="447"/>
      <c r="J20" s="447"/>
      <c r="K20" s="447"/>
      <c r="L20" s="448"/>
      <c r="M20" s="271">
        <f>M22+M28</f>
        <v>0</v>
      </c>
      <c r="N20" s="246"/>
      <c r="O20" s="446" t="s">
        <v>338</v>
      </c>
      <c r="P20" s="447"/>
      <c r="Q20" s="447"/>
      <c r="R20" s="447"/>
      <c r="S20" s="448"/>
      <c r="T20" s="271">
        <f>T22+T28</f>
        <v>0</v>
      </c>
      <c r="U20" s="246"/>
      <c r="V20" s="446" t="s">
        <v>338</v>
      </c>
      <c r="W20" s="447"/>
      <c r="X20" s="447"/>
      <c r="Y20" s="447"/>
      <c r="Z20" s="448"/>
      <c r="AA20" s="271">
        <f>AA22+AA28</f>
        <v>0</v>
      </c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IL20" s="249"/>
      <c r="IM20" s="249"/>
      <c r="IN20" s="249"/>
      <c r="IO20" s="249"/>
    </row>
    <row r="21" spans="1:249" ht="20" customHeight="1">
      <c r="A21" s="244" t="s">
        <v>335</v>
      </c>
      <c r="B21" s="252" t="s">
        <v>336</v>
      </c>
      <c r="C21" s="253" t="s">
        <v>369</v>
      </c>
      <c r="D21" s="254" t="s">
        <v>405</v>
      </c>
      <c r="E21" s="254" t="s">
        <v>370</v>
      </c>
      <c r="F21" s="272"/>
      <c r="G21" s="246"/>
      <c r="H21" s="244" t="s">
        <v>335</v>
      </c>
      <c r="I21" s="252" t="s">
        <v>336</v>
      </c>
      <c r="J21" s="253" t="s">
        <v>369</v>
      </c>
      <c r="K21" s="254" t="s">
        <v>405</v>
      </c>
      <c r="L21" s="254" t="s">
        <v>370</v>
      </c>
      <c r="M21" s="272"/>
      <c r="N21" s="246"/>
      <c r="O21" s="244" t="s">
        <v>335</v>
      </c>
      <c r="P21" s="252" t="s">
        <v>336</v>
      </c>
      <c r="Q21" s="253" t="s">
        <v>369</v>
      </c>
      <c r="R21" s="254" t="s">
        <v>405</v>
      </c>
      <c r="S21" s="254" t="s">
        <v>370</v>
      </c>
      <c r="T21" s="272"/>
      <c r="U21" s="246"/>
      <c r="V21" s="244" t="s">
        <v>335</v>
      </c>
      <c r="W21" s="252" t="s">
        <v>336</v>
      </c>
      <c r="X21" s="253" t="s">
        <v>369</v>
      </c>
      <c r="Y21" s="254" t="s">
        <v>405</v>
      </c>
      <c r="Z21" s="254" t="s">
        <v>370</v>
      </c>
      <c r="AA21" s="272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IL21" s="249"/>
      <c r="IM21" s="249"/>
      <c r="IN21" s="249"/>
      <c r="IO21" s="249"/>
    </row>
    <row r="22" spans="1:249">
      <c r="A22" s="322"/>
      <c r="B22" s="255"/>
      <c r="C22" s="256"/>
      <c r="D22" s="257"/>
      <c r="E22" s="258">
        <f t="shared" si="0"/>
        <v>0</v>
      </c>
      <c r="F22" s="451">
        <f>SUM(E22:E26)</f>
        <v>0</v>
      </c>
      <c r="G22" s="246"/>
      <c r="H22" s="231"/>
      <c r="I22" s="255"/>
      <c r="J22" s="256"/>
      <c r="K22" s="257"/>
      <c r="L22" s="258">
        <f t="shared" ref="L22:L26" si="7">J22*K22</f>
        <v>0</v>
      </c>
      <c r="M22" s="451">
        <f>SUM(L22:L26)</f>
        <v>0</v>
      </c>
      <c r="N22" s="246"/>
      <c r="O22" s="231"/>
      <c r="P22" s="255"/>
      <c r="Q22" s="256"/>
      <c r="R22" s="257"/>
      <c r="S22" s="258">
        <f t="shared" ref="S22:S26" si="8">Q22*R22</f>
        <v>0</v>
      </c>
      <c r="T22" s="451">
        <f>SUM(S22:S26)</f>
        <v>0</v>
      </c>
      <c r="U22" s="246"/>
      <c r="V22" s="231"/>
      <c r="W22" s="255"/>
      <c r="X22" s="256"/>
      <c r="Y22" s="257"/>
      <c r="Z22" s="258">
        <f t="shared" ref="Z22:Z26" si="9">X22*Y22</f>
        <v>0</v>
      </c>
      <c r="AA22" s="451">
        <f>SUM(Z22:Z26)</f>
        <v>0</v>
      </c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IL22" s="249"/>
      <c r="IM22" s="249"/>
      <c r="IN22" s="249"/>
      <c r="IO22" s="249"/>
    </row>
    <row r="23" spans="1:249" ht="20" customHeight="1">
      <c r="A23" s="226"/>
      <c r="B23" s="255"/>
      <c r="C23" s="256"/>
      <c r="D23" s="257"/>
      <c r="E23" s="258">
        <f t="shared" si="0"/>
        <v>0</v>
      </c>
      <c r="F23" s="452"/>
      <c r="G23" s="246"/>
      <c r="H23" s="226"/>
      <c r="I23" s="255"/>
      <c r="J23" s="256"/>
      <c r="K23" s="257"/>
      <c r="L23" s="258">
        <f t="shared" si="7"/>
        <v>0</v>
      </c>
      <c r="M23" s="452"/>
      <c r="N23" s="246"/>
      <c r="O23" s="226"/>
      <c r="P23" s="255"/>
      <c r="Q23" s="256"/>
      <c r="R23" s="257"/>
      <c r="S23" s="258">
        <f t="shared" si="8"/>
        <v>0</v>
      </c>
      <c r="T23" s="452"/>
      <c r="U23" s="246"/>
      <c r="V23" s="226"/>
      <c r="W23" s="255"/>
      <c r="X23" s="256"/>
      <c r="Y23" s="257"/>
      <c r="Z23" s="258">
        <f t="shared" si="9"/>
        <v>0</v>
      </c>
      <c r="AA23" s="452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IL23" s="249"/>
      <c r="IM23" s="249"/>
      <c r="IN23" s="249"/>
      <c r="IO23" s="249"/>
    </row>
    <row r="24" spans="1:249">
      <c r="A24" s="313"/>
      <c r="B24" s="255"/>
      <c r="C24" s="256"/>
      <c r="D24" s="257"/>
      <c r="E24" s="258">
        <f t="shared" si="0"/>
        <v>0</v>
      </c>
      <c r="F24" s="452"/>
      <c r="G24" s="246"/>
      <c r="H24" s="226"/>
      <c r="I24" s="255"/>
      <c r="J24" s="256"/>
      <c r="K24" s="257"/>
      <c r="L24" s="258">
        <f t="shared" si="7"/>
        <v>0</v>
      </c>
      <c r="M24" s="452"/>
      <c r="N24" s="246"/>
      <c r="O24" s="226"/>
      <c r="P24" s="255"/>
      <c r="Q24" s="256"/>
      <c r="R24" s="257"/>
      <c r="S24" s="258">
        <f t="shared" si="8"/>
        <v>0</v>
      </c>
      <c r="T24" s="452"/>
      <c r="U24" s="246"/>
      <c r="V24" s="226"/>
      <c r="W24" s="255"/>
      <c r="X24" s="256"/>
      <c r="Y24" s="257"/>
      <c r="Z24" s="258">
        <f t="shared" si="9"/>
        <v>0</v>
      </c>
      <c r="AA24" s="452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IL24" s="249"/>
      <c r="IM24" s="249"/>
      <c r="IN24" s="249"/>
      <c r="IO24" s="249"/>
    </row>
    <row r="25" spans="1:249" ht="20" customHeight="1">
      <c r="A25" s="226"/>
      <c r="B25" s="255"/>
      <c r="C25" s="256"/>
      <c r="D25" s="257"/>
      <c r="E25" s="258">
        <f t="shared" si="0"/>
        <v>0</v>
      </c>
      <c r="F25" s="452"/>
      <c r="G25" s="246"/>
      <c r="H25" s="226"/>
      <c r="I25" s="255"/>
      <c r="J25" s="256"/>
      <c r="K25" s="257"/>
      <c r="L25" s="258">
        <f t="shared" si="7"/>
        <v>0</v>
      </c>
      <c r="M25" s="452"/>
      <c r="N25" s="246"/>
      <c r="O25" s="226"/>
      <c r="P25" s="255"/>
      <c r="Q25" s="256"/>
      <c r="R25" s="257"/>
      <c r="S25" s="258">
        <f t="shared" si="8"/>
        <v>0</v>
      </c>
      <c r="T25" s="452"/>
      <c r="U25" s="246"/>
      <c r="V25" s="226"/>
      <c r="W25" s="255"/>
      <c r="X25" s="256"/>
      <c r="Y25" s="257"/>
      <c r="Z25" s="258">
        <f t="shared" si="9"/>
        <v>0</v>
      </c>
      <c r="AA25" s="452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IL25" s="249"/>
      <c r="IM25" s="249"/>
      <c r="IN25" s="249"/>
      <c r="IO25" s="249"/>
    </row>
    <row r="26" spans="1:249" ht="20" customHeight="1">
      <c r="A26" s="230"/>
      <c r="B26" s="255"/>
      <c r="C26" s="256"/>
      <c r="D26" s="257"/>
      <c r="E26" s="258">
        <f t="shared" si="0"/>
        <v>0</v>
      </c>
      <c r="F26" s="453"/>
      <c r="G26" s="246"/>
      <c r="H26" s="230"/>
      <c r="I26" s="255"/>
      <c r="J26" s="256"/>
      <c r="K26" s="257"/>
      <c r="L26" s="258">
        <f t="shared" si="7"/>
        <v>0</v>
      </c>
      <c r="M26" s="453"/>
      <c r="N26" s="246"/>
      <c r="O26" s="230"/>
      <c r="P26" s="255"/>
      <c r="Q26" s="256"/>
      <c r="R26" s="257"/>
      <c r="S26" s="258">
        <f t="shared" si="8"/>
        <v>0</v>
      </c>
      <c r="T26" s="453"/>
      <c r="U26" s="246"/>
      <c r="V26" s="230"/>
      <c r="W26" s="255"/>
      <c r="X26" s="256"/>
      <c r="Y26" s="257"/>
      <c r="Z26" s="258">
        <f t="shared" si="9"/>
        <v>0</v>
      </c>
      <c r="AA26" s="453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IL26" s="249"/>
      <c r="IM26" s="249"/>
      <c r="IN26" s="249"/>
      <c r="IO26" s="249"/>
    </row>
    <row r="27" spans="1:249" ht="20" customHeight="1">
      <c r="A27" s="273" t="s">
        <v>337</v>
      </c>
      <c r="B27" s="252" t="s">
        <v>336</v>
      </c>
      <c r="C27" s="274" t="s">
        <v>369</v>
      </c>
      <c r="D27" s="254" t="s">
        <v>405</v>
      </c>
      <c r="E27" s="254" t="s">
        <v>370</v>
      </c>
      <c r="F27" s="262"/>
      <c r="G27" s="246"/>
      <c r="H27" s="275" t="s">
        <v>337</v>
      </c>
      <c r="I27" s="252" t="s">
        <v>336</v>
      </c>
      <c r="J27" s="274" t="s">
        <v>369</v>
      </c>
      <c r="K27" s="254" t="s">
        <v>405</v>
      </c>
      <c r="L27" s="254" t="s">
        <v>370</v>
      </c>
      <c r="M27" s="262"/>
      <c r="N27" s="246"/>
      <c r="O27" s="275" t="s">
        <v>337</v>
      </c>
      <c r="P27" s="252" t="s">
        <v>336</v>
      </c>
      <c r="Q27" s="274" t="s">
        <v>369</v>
      </c>
      <c r="R27" s="254" t="s">
        <v>405</v>
      </c>
      <c r="S27" s="254" t="s">
        <v>370</v>
      </c>
      <c r="T27" s="262"/>
      <c r="U27" s="246"/>
      <c r="V27" s="275" t="s">
        <v>337</v>
      </c>
      <c r="W27" s="252" t="s">
        <v>336</v>
      </c>
      <c r="X27" s="274" t="s">
        <v>369</v>
      </c>
      <c r="Y27" s="254" t="s">
        <v>405</v>
      </c>
      <c r="Z27" s="254" t="s">
        <v>370</v>
      </c>
      <c r="AA27" s="262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IL27" s="249"/>
      <c r="IM27" s="249"/>
      <c r="IN27" s="249"/>
      <c r="IO27" s="249"/>
    </row>
    <row r="28" spans="1:249" ht="20" customHeight="1">
      <c r="A28" s="228"/>
      <c r="B28" s="263"/>
      <c r="C28" s="264"/>
      <c r="D28" s="266"/>
      <c r="E28" s="276">
        <f>C28*D28</f>
        <v>0</v>
      </c>
      <c r="F28" s="454">
        <f>SUM(E28:E32)</f>
        <v>0</v>
      </c>
      <c r="G28" s="246"/>
      <c r="H28" s="225"/>
      <c r="I28" s="263"/>
      <c r="J28" s="264"/>
      <c r="K28" s="266"/>
      <c r="L28" s="276">
        <f t="shared" ref="L28:L32" si="10">J28*K28</f>
        <v>0</v>
      </c>
      <c r="M28" s="454">
        <f>SUM(L28:L32)</f>
        <v>0</v>
      </c>
      <c r="N28" s="246"/>
      <c r="O28" s="225"/>
      <c r="P28" s="263"/>
      <c r="Q28" s="264"/>
      <c r="R28" s="266"/>
      <c r="S28" s="276">
        <f t="shared" ref="S28:S32" si="11">Q28*R28</f>
        <v>0</v>
      </c>
      <c r="T28" s="454">
        <f>SUM(S28:S32)</f>
        <v>0</v>
      </c>
      <c r="U28" s="246"/>
      <c r="V28" s="225"/>
      <c r="W28" s="263"/>
      <c r="X28" s="264"/>
      <c r="Y28" s="266"/>
      <c r="Z28" s="276">
        <f t="shared" ref="Z28:Z32" si="12">X28*Y28</f>
        <v>0</v>
      </c>
      <c r="AA28" s="454">
        <f>SUM(Z28:Z32)</f>
        <v>0</v>
      </c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IL28" s="249"/>
      <c r="IM28" s="249"/>
      <c r="IN28" s="249"/>
      <c r="IO28" s="249"/>
    </row>
    <row r="29" spans="1:249" ht="20" customHeight="1">
      <c r="A29" s="228"/>
      <c r="B29" s="263"/>
      <c r="C29" s="264"/>
      <c r="D29" s="266"/>
      <c r="E29" s="276">
        <f>C29*D29</f>
        <v>0</v>
      </c>
      <c r="F29" s="455"/>
      <c r="G29" s="246"/>
      <c r="H29" s="225"/>
      <c r="I29" s="263"/>
      <c r="J29" s="264"/>
      <c r="K29" s="266"/>
      <c r="L29" s="276">
        <f t="shared" si="10"/>
        <v>0</v>
      </c>
      <c r="M29" s="455"/>
      <c r="N29" s="246"/>
      <c r="O29" s="225"/>
      <c r="P29" s="263"/>
      <c r="Q29" s="264"/>
      <c r="R29" s="266"/>
      <c r="S29" s="276">
        <f t="shared" si="11"/>
        <v>0</v>
      </c>
      <c r="T29" s="455"/>
      <c r="U29" s="246"/>
      <c r="V29" s="225"/>
      <c r="W29" s="263"/>
      <c r="X29" s="264"/>
      <c r="Y29" s="266"/>
      <c r="Z29" s="276">
        <f t="shared" si="12"/>
        <v>0</v>
      </c>
      <c r="AA29" s="455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IL29" s="249"/>
      <c r="IM29" s="249"/>
      <c r="IN29" s="249"/>
      <c r="IO29" s="249"/>
    </row>
    <row r="30" spans="1:249" ht="20" customHeight="1">
      <c r="A30" s="228"/>
      <c r="B30" s="263"/>
      <c r="C30" s="264"/>
      <c r="D30" s="266"/>
      <c r="E30" s="276">
        <f t="shared" si="0"/>
        <v>0</v>
      </c>
      <c r="F30" s="455"/>
      <c r="G30" s="246"/>
      <c r="H30" s="225"/>
      <c r="I30" s="263"/>
      <c r="J30" s="264"/>
      <c r="K30" s="266"/>
      <c r="L30" s="276">
        <f t="shared" si="10"/>
        <v>0</v>
      </c>
      <c r="M30" s="455"/>
      <c r="N30" s="246"/>
      <c r="O30" s="225"/>
      <c r="P30" s="263"/>
      <c r="Q30" s="264"/>
      <c r="R30" s="266"/>
      <c r="S30" s="276">
        <f t="shared" si="11"/>
        <v>0</v>
      </c>
      <c r="T30" s="455"/>
      <c r="U30" s="246"/>
      <c r="V30" s="225"/>
      <c r="W30" s="263"/>
      <c r="X30" s="264"/>
      <c r="Y30" s="266"/>
      <c r="Z30" s="276">
        <f t="shared" si="12"/>
        <v>0</v>
      </c>
      <c r="AA30" s="455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IL30" s="249"/>
      <c r="IM30" s="249"/>
      <c r="IN30" s="249"/>
      <c r="IO30" s="249"/>
    </row>
    <row r="31" spans="1:249" ht="20" customHeight="1">
      <c r="A31" s="228"/>
      <c r="B31" s="263"/>
      <c r="C31" s="264"/>
      <c r="D31" s="266"/>
      <c r="E31" s="276">
        <f t="shared" si="0"/>
        <v>0</v>
      </c>
      <c r="F31" s="455"/>
      <c r="G31" s="246"/>
      <c r="H31" s="225"/>
      <c r="I31" s="263"/>
      <c r="J31" s="264"/>
      <c r="K31" s="266"/>
      <c r="L31" s="276">
        <f t="shared" si="10"/>
        <v>0</v>
      </c>
      <c r="M31" s="455"/>
      <c r="N31" s="246"/>
      <c r="O31" s="225"/>
      <c r="P31" s="263"/>
      <c r="Q31" s="264"/>
      <c r="R31" s="266"/>
      <c r="S31" s="276">
        <f t="shared" si="11"/>
        <v>0</v>
      </c>
      <c r="T31" s="455"/>
      <c r="U31" s="246"/>
      <c r="V31" s="225"/>
      <c r="W31" s="263"/>
      <c r="X31" s="264"/>
      <c r="Y31" s="266"/>
      <c r="Z31" s="276">
        <f t="shared" si="12"/>
        <v>0</v>
      </c>
      <c r="AA31" s="455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IL31" s="249"/>
      <c r="IM31" s="249"/>
      <c r="IN31" s="249"/>
      <c r="IO31" s="249"/>
    </row>
    <row r="32" spans="1:249" ht="20" customHeight="1">
      <c r="A32" s="229"/>
      <c r="B32" s="267"/>
      <c r="C32" s="268"/>
      <c r="D32" s="269"/>
      <c r="E32" s="276">
        <f t="shared" si="0"/>
        <v>0</v>
      </c>
      <c r="F32" s="456"/>
      <c r="G32" s="246"/>
      <c r="H32" s="225"/>
      <c r="I32" s="267"/>
      <c r="J32" s="268"/>
      <c r="K32" s="269"/>
      <c r="L32" s="276">
        <f t="shared" si="10"/>
        <v>0</v>
      </c>
      <c r="M32" s="456"/>
      <c r="N32" s="246"/>
      <c r="O32" s="225"/>
      <c r="P32" s="267"/>
      <c r="Q32" s="268"/>
      <c r="R32" s="269"/>
      <c r="S32" s="276">
        <f t="shared" si="11"/>
        <v>0</v>
      </c>
      <c r="T32" s="456"/>
      <c r="U32" s="246"/>
      <c r="V32" s="225"/>
      <c r="W32" s="267"/>
      <c r="X32" s="268"/>
      <c r="Y32" s="269"/>
      <c r="Z32" s="276">
        <f t="shared" si="12"/>
        <v>0</v>
      </c>
      <c r="AA32" s="45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IL32" s="249"/>
      <c r="IM32" s="249"/>
      <c r="IN32" s="249"/>
      <c r="IO32" s="249"/>
    </row>
    <row r="33" spans="1:249" ht="25" customHeight="1">
      <c r="A33" s="446" t="s">
        <v>339</v>
      </c>
      <c r="B33" s="447"/>
      <c r="C33" s="447"/>
      <c r="D33" s="447"/>
      <c r="E33" s="448"/>
      <c r="F33" s="271">
        <f>F35+F41</f>
        <v>0</v>
      </c>
      <c r="G33" s="246"/>
      <c r="H33" s="446" t="s">
        <v>339</v>
      </c>
      <c r="I33" s="447"/>
      <c r="J33" s="447"/>
      <c r="K33" s="447"/>
      <c r="L33" s="448"/>
      <c r="M33" s="271">
        <f>M35+M41</f>
        <v>0</v>
      </c>
      <c r="N33" s="246"/>
      <c r="O33" s="446" t="s">
        <v>339</v>
      </c>
      <c r="P33" s="447"/>
      <c r="Q33" s="447"/>
      <c r="R33" s="447"/>
      <c r="S33" s="448"/>
      <c r="T33" s="271">
        <f>T35+T41</f>
        <v>0</v>
      </c>
      <c r="U33" s="246"/>
      <c r="V33" s="446" t="s">
        <v>339</v>
      </c>
      <c r="W33" s="447"/>
      <c r="X33" s="447"/>
      <c r="Y33" s="447"/>
      <c r="Z33" s="448"/>
      <c r="AA33" s="271">
        <f>AA35+AA41</f>
        <v>0</v>
      </c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IL33" s="249"/>
      <c r="IM33" s="249"/>
      <c r="IN33" s="249"/>
      <c r="IO33" s="249"/>
    </row>
    <row r="34" spans="1:249" ht="20" customHeight="1">
      <c r="A34" s="244" t="s">
        <v>335</v>
      </c>
      <c r="B34" s="252" t="s">
        <v>336</v>
      </c>
      <c r="C34" s="253" t="s">
        <v>369</v>
      </c>
      <c r="D34" s="254" t="s">
        <v>405</v>
      </c>
      <c r="E34" s="254" t="s">
        <v>370</v>
      </c>
      <c r="F34" s="272"/>
      <c r="G34" s="246"/>
      <c r="H34" s="244" t="s">
        <v>335</v>
      </c>
      <c r="I34" s="252" t="s">
        <v>336</v>
      </c>
      <c r="J34" s="253" t="s">
        <v>369</v>
      </c>
      <c r="K34" s="254" t="s">
        <v>405</v>
      </c>
      <c r="L34" s="254" t="s">
        <v>370</v>
      </c>
      <c r="M34" s="272"/>
      <c r="N34" s="246"/>
      <c r="O34" s="244" t="s">
        <v>335</v>
      </c>
      <c r="P34" s="252" t="s">
        <v>336</v>
      </c>
      <c r="Q34" s="253" t="s">
        <v>369</v>
      </c>
      <c r="R34" s="254" t="s">
        <v>405</v>
      </c>
      <c r="S34" s="254" t="s">
        <v>370</v>
      </c>
      <c r="T34" s="272"/>
      <c r="U34" s="246"/>
      <c r="V34" s="244" t="s">
        <v>335</v>
      </c>
      <c r="W34" s="252" t="s">
        <v>336</v>
      </c>
      <c r="X34" s="253" t="s">
        <v>369</v>
      </c>
      <c r="Y34" s="254" t="s">
        <v>405</v>
      </c>
      <c r="Z34" s="254" t="s">
        <v>370</v>
      </c>
      <c r="AA34" s="272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IL34" s="249"/>
      <c r="IM34" s="249"/>
      <c r="IN34" s="249"/>
      <c r="IO34" s="249"/>
    </row>
    <row r="35" spans="1:249" ht="22" customHeight="1">
      <c r="A35" s="231"/>
      <c r="B35" s="255"/>
      <c r="C35" s="277"/>
      <c r="D35" s="278"/>
      <c r="E35" s="258">
        <f t="shared" si="0"/>
        <v>0</v>
      </c>
      <c r="F35" s="451">
        <f>SUM(E35:E39)</f>
        <v>0</v>
      </c>
      <c r="G35" s="246"/>
      <c r="H35" s="231"/>
      <c r="I35" s="255"/>
      <c r="J35" s="277"/>
      <c r="K35" s="278"/>
      <c r="L35" s="258">
        <f t="shared" ref="L35:L39" si="13">J35*K35</f>
        <v>0</v>
      </c>
      <c r="M35" s="451">
        <f>SUM(L35:L39)</f>
        <v>0</v>
      </c>
      <c r="N35" s="246"/>
      <c r="O35" s="231"/>
      <c r="P35" s="255"/>
      <c r="Q35" s="277"/>
      <c r="R35" s="278"/>
      <c r="S35" s="258">
        <f t="shared" ref="S35:S39" si="14">Q35*R35</f>
        <v>0</v>
      </c>
      <c r="T35" s="451">
        <f>SUM(S35:S39)</f>
        <v>0</v>
      </c>
      <c r="U35" s="246"/>
      <c r="V35" s="231"/>
      <c r="W35" s="255"/>
      <c r="X35" s="277"/>
      <c r="Y35" s="278"/>
      <c r="Z35" s="258">
        <f t="shared" ref="Z35:Z39" si="15">X35*Y35</f>
        <v>0</v>
      </c>
      <c r="AA35" s="451">
        <f>SUM(Z35:Z39)</f>
        <v>0</v>
      </c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IL35" s="249"/>
      <c r="IM35" s="249"/>
      <c r="IN35" s="249"/>
      <c r="IO35" s="249"/>
    </row>
    <row r="36" spans="1:249" s="54" customFormat="1" ht="17" customHeight="1">
      <c r="A36" s="226"/>
      <c r="B36" s="255"/>
      <c r="C36" s="256"/>
      <c r="D36" s="257"/>
      <c r="E36" s="258">
        <f t="shared" si="0"/>
        <v>0</v>
      </c>
      <c r="F36" s="452"/>
      <c r="G36" s="246"/>
      <c r="H36" s="226"/>
      <c r="I36" s="255"/>
      <c r="J36" s="256"/>
      <c r="K36" s="257"/>
      <c r="L36" s="258">
        <f t="shared" si="13"/>
        <v>0</v>
      </c>
      <c r="M36" s="452"/>
      <c r="N36" s="246"/>
      <c r="O36" s="226"/>
      <c r="P36" s="255"/>
      <c r="Q36" s="256"/>
      <c r="R36" s="257"/>
      <c r="S36" s="258">
        <f t="shared" si="14"/>
        <v>0</v>
      </c>
      <c r="T36" s="452"/>
      <c r="U36" s="246"/>
      <c r="V36" s="226"/>
      <c r="W36" s="255"/>
      <c r="X36" s="256"/>
      <c r="Y36" s="257"/>
      <c r="Z36" s="258">
        <f t="shared" si="15"/>
        <v>0</v>
      </c>
      <c r="AA36" s="452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</row>
    <row r="37" spans="1:249" s="248" customFormat="1" ht="21" customHeight="1">
      <c r="A37" s="226"/>
      <c r="B37" s="255"/>
      <c r="C37" s="256"/>
      <c r="D37" s="257"/>
      <c r="E37" s="258">
        <f t="shared" si="0"/>
        <v>0</v>
      </c>
      <c r="F37" s="452"/>
      <c r="G37" s="246"/>
      <c r="H37" s="226"/>
      <c r="I37" s="255"/>
      <c r="J37" s="256"/>
      <c r="K37" s="257"/>
      <c r="L37" s="258">
        <f t="shared" si="13"/>
        <v>0</v>
      </c>
      <c r="M37" s="452"/>
      <c r="N37" s="246"/>
      <c r="O37" s="226"/>
      <c r="P37" s="255"/>
      <c r="Q37" s="256"/>
      <c r="R37" s="257"/>
      <c r="S37" s="258">
        <f t="shared" si="14"/>
        <v>0</v>
      </c>
      <c r="T37" s="452"/>
      <c r="U37" s="246"/>
      <c r="V37" s="226"/>
      <c r="W37" s="255"/>
      <c r="X37" s="256"/>
      <c r="Y37" s="257"/>
      <c r="Z37" s="258">
        <f t="shared" si="15"/>
        <v>0</v>
      </c>
      <c r="AA37" s="452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</row>
    <row r="38" spans="1:249" s="248" customFormat="1" ht="21" customHeight="1">
      <c r="A38" s="226"/>
      <c r="B38" s="255"/>
      <c r="C38" s="256"/>
      <c r="D38" s="257"/>
      <c r="E38" s="258">
        <f t="shared" si="0"/>
        <v>0</v>
      </c>
      <c r="F38" s="452"/>
      <c r="G38" s="246"/>
      <c r="H38" s="226"/>
      <c r="I38" s="255"/>
      <c r="J38" s="256"/>
      <c r="K38" s="257"/>
      <c r="L38" s="258">
        <f t="shared" si="13"/>
        <v>0</v>
      </c>
      <c r="M38" s="452"/>
      <c r="N38" s="246"/>
      <c r="O38" s="226"/>
      <c r="P38" s="255"/>
      <c r="Q38" s="256"/>
      <c r="R38" s="257"/>
      <c r="S38" s="258">
        <f t="shared" si="14"/>
        <v>0</v>
      </c>
      <c r="T38" s="452"/>
      <c r="U38" s="246"/>
      <c r="V38" s="226"/>
      <c r="W38" s="255"/>
      <c r="X38" s="256"/>
      <c r="Y38" s="257"/>
      <c r="Z38" s="258">
        <f t="shared" si="15"/>
        <v>0</v>
      </c>
      <c r="AA38" s="452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</row>
    <row r="39" spans="1:249" s="248" customFormat="1" ht="23" customHeight="1">
      <c r="A39" s="230"/>
      <c r="B39" s="255"/>
      <c r="C39" s="256"/>
      <c r="D39" s="257"/>
      <c r="E39" s="258">
        <f t="shared" si="0"/>
        <v>0</v>
      </c>
      <c r="F39" s="453"/>
      <c r="G39" s="246"/>
      <c r="H39" s="230"/>
      <c r="I39" s="255"/>
      <c r="J39" s="256"/>
      <c r="K39" s="257"/>
      <c r="L39" s="258">
        <f t="shared" si="13"/>
        <v>0</v>
      </c>
      <c r="M39" s="453"/>
      <c r="N39" s="246"/>
      <c r="O39" s="230"/>
      <c r="P39" s="255"/>
      <c r="Q39" s="256"/>
      <c r="R39" s="257"/>
      <c r="S39" s="258">
        <f t="shared" si="14"/>
        <v>0</v>
      </c>
      <c r="T39" s="453"/>
      <c r="U39" s="246"/>
      <c r="V39" s="230"/>
      <c r="W39" s="255"/>
      <c r="X39" s="256"/>
      <c r="Y39" s="257"/>
      <c r="Z39" s="258">
        <f t="shared" si="15"/>
        <v>0</v>
      </c>
      <c r="AA39" s="453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  <c r="AQ39" s="246"/>
    </row>
    <row r="40" spans="1:249" ht="20" customHeight="1">
      <c r="A40" s="273" t="s">
        <v>337</v>
      </c>
      <c r="B40" s="252" t="s">
        <v>336</v>
      </c>
      <c r="C40" s="274" t="s">
        <v>369</v>
      </c>
      <c r="D40" s="254" t="s">
        <v>405</v>
      </c>
      <c r="E40" s="254" t="s">
        <v>370</v>
      </c>
      <c r="F40" s="262"/>
      <c r="G40" s="246"/>
      <c r="H40" s="275" t="s">
        <v>337</v>
      </c>
      <c r="I40" s="252" t="s">
        <v>336</v>
      </c>
      <c r="J40" s="274" t="s">
        <v>369</v>
      </c>
      <c r="K40" s="254" t="s">
        <v>405</v>
      </c>
      <c r="L40" s="254" t="s">
        <v>370</v>
      </c>
      <c r="M40" s="262"/>
      <c r="N40" s="246"/>
      <c r="O40" s="275" t="s">
        <v>337</v>
      </c>
      <c r="P40" s="252" t="s">
        <v>336</v>
      </c>
      <c r="Q40" s="274" t="s">
        <v>369</v>
      </c>
      <c r="R40" s="254" t="s">
        <v>405</v>
      </c>
      <c r="S40" s="254" t="s">
        <v>370</v>
      </c>
      <c r="T40" s="262"/>
      <c r="U40" s="246"/>
      <c r="V40" s="275" t="s">
        <v>337</v>
      </c>
      <c r="W40" s="252" t="s">
        <v>336</v>
      </c>
      <c r="X40" s="274" t="s">
        <v>369</v>
      </c>
      <c r="Y40" s="254" t="s">
        <v>405</v>
      </c>
      <c r="Z40" s="254" t="s">
        <v>370</v>
      </c>
      <c r="AA40" s="262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IL40" s="249"/>
      <c r="IM40" s="249"/>
      <c r="IN40" s="249"/>
      <c r="IO40" s="249"/>
    </row>
    <row r="41" spans="1:249" s="54" customFormat="1" ht="22" customHeight="1">
      <c r="A41" s="228"/>
      <c r="B41" s="263"/>
      <c r="C41" s="264"/>
      <c r="D41" s="266"/>
      <c r="E41" s="258">
        <f t="shared" si="0"/>
        <v>0</v>
      </c>
      <c r="F41" s="451">
        <f>SUM(E41:E45)</f>
        <v>0</v>
      </c>
      <c r="G41" s="246"/>
      <c r="H41" s="225"/>
      <c r="I41" s="263"/>
      <c r="J41" s="264"/>
      <c r="K41" s="266"/>
      <c r="L41" s="258">
        <f t="shared" ref="L41:L45" si="16">J41*K41</f>
        <v>0</v>
      </c>
      <c r="M41" s="451">
        <f>SUM(L41:L45)</f>
        <v>0</v>
      </c>
      <c r="N41" s="246"/>
      <c r="O41" s="225"/>
      <c r="P41" s="263"/>
      <c r="Q41" s="264"/>
      <c r="R41" s="266"/>
      <c r="S41" s="258">
        <f t="shared" ref="S41:S45" si="17">Q41*R41</f>
        <v>0</v>
      </c>
      <c r="T41" s="451">
        <f>SUM(S41:S45)</f>
        <v>0</v>
      </c>
      <c r="U41" s="246"/>
      <c r="V41" s="225"/>
      <c r="W41" s="263"/>
      <c r="X41" s="264"/>
      <c r="Y41" s="266"/>
      <c r="Z41" s="258">
        <f t="shared" ref="Z41:Z45" si="18">X41*Y41</f>
        <v>0</v>
      </c>
      <c r="AA41" s="451">
        <f>SUM(Z41:Z45)</f>
        <v>0</v>
      </c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</row>
    <row r="42" spans="1:249" s="279" customFormat="1" ht="27" customHeight="1">
      <c r="A42" s="228"/>
      <c r="B42" s="263"/>
      <c r="C42" s="264"/>
      <c r="D42" s="266"/>
      <c r="E42" s="258">
        <f t="shared" si="0"/>
        <v>0</v>
      </c>
      <c r="F42" s="452"/>
      <c r="G42" s="246"/>
      <c r="H42" s="225"/>
      <c r="I42" s="263"/>
      <c r="J42" s="264"/>
      <c r="K42" s="266"/>
      <c r="L42" s="258">
        <f t="shared" si="16"/>
        <v>0</v>
      </c>
      <c r="M42" s="452"/>
      <c r="N42" s="246"/>
      <c r="O42" s="225"/>
      <c r="P42" s="263"/>
      <c r="Q42" s="264"/>
      <c r="R42" s="266"/>
      <c r="S42" s="258">
        <f t="shared" si="17"/>
        <v>0</v>
      </c>
      <c r="T42" s="452"/>
      <c r="U42" s="246"/>
      <c r="V42" s="225"/>
      <c r="W42" s="263"/>
      <c r="X42" s="264"/>
      <c r="Y42" s="266"/>
      <c r="Z42" s="258">
        <f t="shared" si="18"/>
        <v>0</v>
      </c>
      <c r="AA42" s="452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</row>
    <row r="43" spans="1:249" ht="19" customHeight="1">
      <c r="A43" s="228"/>
      <c r="B43" s="263"/>
      <c r="C43" s="264"/>
      <c r="D43" s="266"/>
      <c r="E43" s="258">
        <f t="shared" si="0"/>
        <v>0</v>
      </c>
      <c r="F43" s="452"/>
      <c r="G43" s="246"/>
      <c r="H43" s="225"/>
      <c r="I43" s="263"/>
      <c r="J43" s="264"/>
      <c r="K43" s="266"/>
      <c r="L43" s="258">
        <f t="shared" si="16"/>
        <v>0</v>
      </c>
      <c r="M43" s="452"/>
      <c r="N43" s="246"/>
      <c r="O43" s="225"/>
      <c r="P43" s="263"/>
      <c r="Q43" s="264"/>
      <c r="R43" s="266"/>
      <c r="S43" s="258">
        <f t="shared" si="17"/>
        <v>0</v>
      </c>
      <c r="T43" s="452"/>
      <c r="U43" s="246"/>
      <c r="V43" s="225"/>
      <c r="W43" s="263"/>
      <c r="X43" s="264"/>
      <c r="Y43" s="266"/>
      <c r="Z43" s="258">
        <f t="shared" si="18"/>
        <v>0</v>
      </c>
      <c r="AA43" s="452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IL43" s="249"/>
      <c r="IM43" s="249"/>
      <c r="IN43" s="249"/>
      <c r="IO43" s="249"/>
    </row>
    <row r="44" spans="1:249" ht="20" customHeight="1">
      <c r="A44" s="228"/>
      <c r="B44" s="263"/>
      <c r="C44" s="264"/>
      <c r="D44" s="266"/>
      <c r="E44" s="258">
        <f t="shared" si="0"/>
        <v>0</v>
      </c>
      <c r="F44" s="452"/>
      <c r="G44" s="246"/>
      <c r="H44" s="225"/>
      <c r="I44" s="263"/>
      <c r="J44" s="264"/>
      <c r="K44" s="266"/>
      <c r="L44" s="258">
        <f t="shared" si="16"/>
        <v>0</v>
      </c>
      <c r="M44" s="452"/>
      <c r="N44" s="246"/>
      <c r="O44" s="225"/>
      <c r="P44" s="263"/>
      <c r="Q44" s="264"/>
      <c r="R44" s="266"/>
      <c r="S44" s="258">
        <f t="shared" si="17"/>
        <v>0</v>
      </c>
      <c r="T44" s="452"/>
      <c r="U44" s="246"/>
      <c r="V44" s="225"/>
      <c r="W44" s="263"/>
      <c r="X44" s="264"/>
      <c r="Y44" s="266"/>
      <c r="Z44" s="258">
        <f t="shared" si="18"/>
        <v>0</v>
      </c>
      <c r="AA44" s="452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IL44" s="249"/>
      <c r="IM44" s="249"/>
      <c r="IN44" s="249"/>
      <c r="IO44" s="249"/>
    </row>
    <row r="45" spans="1:249" ht="20" customHeight="1">
      <c r="A45" s="228"/>
      <c r="B45" s="263"/>
      <c r="C45" s="264"/>
      <c r="D45" s="266"/>
      <c r="E45" s="258">
        <f t="shared" si="0"/>
        <v>0</v>
      </c>
      <c r="F45" s="453"/>
      <c r="G45" s="246"/>
      <c r="H45" s="225"/>
      <c r="I45" s="263"/>
      <c r="J45" s="264"/>
      <c r="K45" s="266"/>
      <c r="L45" s="258">
        <f t="shared" si="16"/>
        <v>0</v>
      </c>
      <c r="M45" s="453"/>
      <c r="N45" s="246"/>
      <c r="O45" s="225"/>
      <c r="P45" s="263"/>
      <c r="Q45" s="264"/>
      <c r="R45" s="266"/>
      <c r="S45" s="258">
        <f t="shared" si="17"/>
        <v>0</v>
      </c>
      <c r="T45" s="453"/>
      <c r="U45" s="246"/>
      <c r="V45" s="225"/>
      <c r="W45" s="263"/>
      <c r="X45" s="264"/>
      <c r="Y45" s="266"/>
      <c r="Z45" s="258">
        <f t="shared" si="18"/>
        <v>0</v>
      </c>
      <c r="AA45" s="453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IL45" s="249"/>
      <c r="IM45" s="249"/>
      <c r="IN45" s="249"/>
      <c r="IO45" s="249"/>
    </row>
    <row r="46" spans="1:249" s="282" customFormat="1" ht="25" customHeight="1">
      <c r="A46" s="449" t="s">
        <v>340</v>
      </c>
      <c r="B46" s="450"/>
      <c r="C46" s="450"/>
      <c r="D46" s="450"/>
      <c r="E46" s="450"/>
      <c r="F46" s="280">
        <f>F47+F60</f>
        <v>0</v>
      </c>
      <c r="G46" s="246"/>
      <c r="H46" s="449" t="s">
        <v>340</v>
      </c>
      <c r="I46" s="450"/>
      <c r="J46" s="450"/>
      <c r="K46" s="450"/>
      <c r="L46" s="450"/>
      <c r="M46" s="280">
        <f>M47+M60</f>
        <v>0</v>
      </c>
      <c r="N46" s="246"/>
      <c r="O46" s="449" t="s">
        <v>340</v>
      </c>
      <c r="P46" s="450"/>
      <c r="Q46" s="450"/>
      <c r="R46" s="450"/>
      <c r="S46" s="450"/>
      <c r="T46" s="280">
        <f>T47+T60</f>
        <v>0</v>
      </c>
      <c r="U46" s="246"/>
      <c r="V46" s="449" t="s">
        <v>340</v>
      </c>
      <c r="W46" s="450"/>
      <c r="X46" s="450"/>
      <c r="Y46" s="450"/>
      <c r="Z46" s="450"/>
      <c r="AA46" s="280">
        <f>AA47+AA60</f>
        <v>0</v>
      </c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1"/>
      <c r="DE46" s="281"/>
      <c r="DF46" s="281"/>
      <c r="DG46" s="281"/>
      <c r="DH46" s="281"/>
      <c r="DI46" s="281"/>
      <c r="DJ46" s="281"/>
      <c r="DK46" s="281"/>
      <c r="DL46" s="281"/>
      <c r="DM46" s="281"/>
      <c r="DN46" s="281"/>
      <c r="DO46" s="281"/>
      <c r="DP46" s="281"/>
      <c r="DQ46" s="281"/>
      <c r="DR46" s="281"/>
      <c r="DS46" s="281"/>
      <c r="DT46" s="281"/>
      <c r="DU46" s="281"/>
      <c r="DV46" s="281"/>
      <c r="DW46" s="281"/>
      <c r="DX46" s="281"/>
      <c r="DY46" s="281"/>
      <c r="DZ46" s="281"/>
      <c r="EA46" s="281"/>
      <c r="EB46" s="281"/>
      <c r="EC46" s="281"/>
      <c r="ED46" s="281"/>
      <c r="EE46" s="281"/>
      <c r="EF46" s="281"/>
      <c r="EG46" s="281"/>
      <c r="EH46" s="281"/>
      <c r="EI46" s="281"/>
      <c r="EJ46" s="281"/>
      <c r="EK46" s="281"/>
      <c r="EL46" s="281"/>
      <c r="EM46" s="281"/>
      <c r="EN46" s="281"/>
      <c r="EO46" s="281"/>
      <c r="EP46" s="281"/>
      <c r="EQ46" s="281"/>
      <c r="ER46" s="281"/>
      <c r="ES46" s="281"/>
      <c r="ET46" s="281"/>
      <c r="EU46" s="281"/>
      <c r="EV46" s="281"/>
      <c r="EW46" s="281"/>
      <c r="EX46" s="281"/>
      <c r="EY46" s="281"/>
      <c r="EZ46" s="281"/>
      <c r="FA46" s="281"/>
      <c r="FB46" s="281"/>
      <c r="FC46" s="281"/>
      <c r="FD46" s="281"/>
      <c r="FE46" s="281"/>
      <c r="FF46" s="281"/>
      <c r="FG46" s="281"/>
      <c r="FH46" s="281"/>
      <c r="FI46" s="281"/>
      <c r="FJ46" s="281"/>
      <c r="FK46" s="281"/>
      <c r="FL46" s="281"/>
      <c r="FM46" s="281"/>
      <c r="FN46" s="281"/>
      <c r="FO46" s="281"/>
      <c r="FP46" s="281"/>
      <c r="FQ46" s="281"/>
      <c r="FR46" s="281"/>
      <c r="FS46" s="281"/>
      <c r="FT46" s="281"/>
      <c r="FU46" s="281"/>
      <c r="FV46" s="281"/>
      <c r="FW46" s="281"/>
      <c r="FX46" s="281"/>
      <c r="FY46" s="281"/>
      <c r="FZ46" s="281"/>
      <c r="GA46" s="281"/>
      <c r="GB46" s="281"/>
      <c r="GC46" s="281"/>
      <c r="GD46" s="281"/>
      <c r="GE46" s="281"/>
      <c r="GF46" s="281"/>
      <c r="GG46" s="281"/>
      <c r="GH46" s="281"/>
      <c r="GI46" s="281"/>
      <c r="GJ46" s="281"/>
      <c r="GK46" s="281"/>
      <c r="GL46" s="281"/>
      <c r="GM46" s="281"/>
      <c r="GN46" s="281"/>
      <c r="GO46" s="281"/>
      <c r="GP46" s="281"/>
      <c r="GQ46" s="281"/>
      <c r="GR46" s="281"/>
      <c r="GS46" s="281"/>
      <c r="GT46" s="281"/>
      <c r="GU46" s="281"/>
      <c r="GV46" s="281"/>
      <c r="GW46" s="281"/>
      <c r="GX46" s="281"/>
      <c r="GY46" s="281"/>
      <c r="GZ46" s="281"/>
      <c r="HA46" s="281"/>
      <c r="HB46" s="281"/>
      <c r="HC46" s="281"/>
      <c r="HD46" s="281"/>
      <c r="HE46" s="281"/>
      <c r="HF46" s="281"/>
      <c r="HG46" s="281"/>
      <c r="HH46" s="281"/>
      <c r="HI46" s="281"/>
      <c r="HJ46" s="281"/>
      <c r="HK46" s="281"/>
      <c r="HL46" s="281"/>
      <c r="HM46" s="281"/>
      <c r="HN46" s="281"/>
      <c r="HO46" s="281"/>
      <c r="HP46" s="281"/>
      <c r="HQ46" s="281"/>
      <c r="HR46" s="281"/>
      <c r="HS46" s="281"/>
      <c r="HT46" s="281"/>
      <c r="HU46" s="281"/>
      <c r="HV46" s="281"/>
      <c r="HW46" s="281"/>
      <c r="HX46" s="281"/>
      <c r="HY46" s="281"/>
      <c r="HZ46" s="281"/>
      <c r="IA46" s="281"/>
      <c r="IB46" s="281"/>
      <c r="IC46" s="281"/>
      <c r="ID46" s="281"/>
      <c r="IE46" s="281"/>
      <c r="IF46" s="281"/>
      <c r="IG46" s="281"/>
      <c r="IH46" s="281"/>
      <c r="II46" s="281"/>
      <c r="IJ46" s="281"/>
      <c r="IK46" s="281"/>
    </row>
    <row r="47" spans="1:249" s="282" customFormat="1" ht="20" customHeight="1">
      <c r="A47" s="446" t="s">
        <v>341</v>
      </c>
      <c r="B47" s="447"/>
      <c r="C47" s="447"/>
      <c r="D47" s="447"/>
      <c r="E47" s="448"/>
      <c r="F47" s="280">
        <f>F49+F55</f>
        <v>0</v>
      </c>
      <c r="G47" s="246"/>
      <c r="H47" s="446" t="s">
        <v>341</v>
      </c>
      <c r="I47" s="447"/>
      <c r="J47" s="447"/>
      <c r="K47" s="447"/>
      <c r="L47" s="448"/>
      <c r="M47" s="280">
        <f>M49+M55</f>
        <v>0</v>
      </c>
      <c r="N47" s="246"/>
      <c r="O47" s="446" t="s">
        <v>341</v>
      </c>
      <c r="P47" s="447"/>
      <c r="Q47" s="447"/>
      <c r="R47" s="447"/>
      <c r="S47" s="448"/>
      <c r="T47" s="280">
        <f>T49+T55</f>
        <v>0</v>
      </c>
      <c r="U47" s="246"/>
      <c r="V47" s="446" t="s">
        <v>341</v>
      </c>
      <c r="W47" s="447"/>
      <c r="X47" s="447"/>
      <c r="Y47" s="447"/>
      <c r="Z47" s="448"/>
      <c r="AA47" s="280">
        <f>AA49+AA55</f>
        <v>0</v>
      </c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281"/>
      <c r="BM47" s="281"/>
      <c r="BN47" s="281"/>
      <c r="BO47" s="281"/>
      <c r="BP47" s="281"/>
      <c r="BQ47" s="281"/>
      <c r="BR47" s="281"/>
      <c r="BS47" s="281"/>
      <c r="BT47" s="281"/>
      <c r="BU47" s="281"/>
      <c r="BV47" s="281"/>
      <c r="BW47" s="281"/>
      <c r="BX47" s="281"/>
      <c r="BY47" s="281"/>
      <c r="BZ47" s="281"/>
      <c r="CA47" s="281"/>
      <c r="CB47" s="281"/>
      <c r="CC47" s="281"/>
      <c r="CD47" s="281"/>
      <c r="CE47" s="281"/>
      <c r="CF47" s="281"/>
      <c r="CG47" s="281"/>
      <c r="CH47" s="281"/>
      <c r="CI47" s="281"/>
      <c r="CJ47" s="281"/>
      <c r="CK47" s="281"/>
      <c r="CL47" s="281"/>
      <c r="CM47" s="281"/>
      <c r="CN47" s="281"/>
      <c r="CO47" s="281"/>
      <c r="CP47" s="281"/>
      <c r="CQ47" s="281"/>
      <c r="CR47" s="281"/>
      <c r="CS47" s="281"/>
      <c r="CT47" s="281"/>
      <c r="CU47" s="281"/>
      <c r="CV47" s="281"/>
      <c r="CW47" s="281"/>
      <c r="CX47" s="281"/>
      <c r="CY47" s="281"/>
      <c r="CZ47" s="281"/>
      <c r="DA47" s="281"/>
      <c r="DB47" s="281"/>
      <c r="DC47" s="281"/>
      <c r="DD47" s="281"/>
      <c r="DE47" s="281"/>
      <c r="DF47" s="281"/>
      <c r="DG47" s="281"/>
      <c r="DH47" s="281"/>
      <c r="DI47" s="281"/>
      <c r="DJ47" s="281"/>
      <c r="DK47" s="281"/>
      <c r="DL47" s="281"/>
      <c r="DM47" s="281"/>
      <c r="DN47" s="281"/>
      <c r="DO47" s="281"/>
      <c r="DP47" s="281"/>
      <c r="DQ47" s="281"/>
      <c r="DR47" s="281"/>
      <c r="DS47" s="281"/>
      <c r="DT47" s="281"/>
      <c r="DU47" s="281"/>
      <c r="DV47" s="281"/>
      <c r="DW47" s="281"/>
      <c r="DX47" s="281"/>
      <c r="DY47" s="281"/>
      <c r="DZ47" s="281"/>
      <c r="EA47" s="281"/>
      <c r="EB47" s="281"/>
      <c r="EC47" s="281"/>
      <c r="ED47" s="281"/>
      <c r="EE47" s="281"/>
      <c r="EF47" s="281"/>
      <c r="EG47" s="281"/>
      <c r="EH47" s="281"/>
      <c r="EI47" s="281"/>
      <c r="EJ47" s="281"/>
      <c r="EK47" s="281"/>
      <c r="EL47" s="281"/>
      <c r="EM47" s="281"/>
      <c r="EN47" s="281"/>
      <c r="EO47" s="281"/>
      <c r="EP47" s="281"/>
      <c r="EQ47" s="281"/>
      <c r="ER47" s="281"/>
      <c r="ES47" s="281"/>
      <c r="ET47" s="281"/>
      <c r="EU47" s="281"/>
      <c r="EV47" s="281"/>
      <c r="EW47" s="281"/>
      <c r="EX47" s="281"/>
      <c r="EY47" s="281"/>
      <c r="EZ47" s="281"/>
      <c r="FA47" s="281"/>
      <c r="FB47" s="281"/>
      <c r="FC47" s="281"/>
      <c r="FD47" s="281"/>
      <c r="FE47" s="281"/>
      <c r="FF47" s="281"/>
      <c r="FG47" s="281"/>
      <c r="FH47" s="281"/>
      <c r="FI47" s="281"/>
      <c r="FJ47" s="281"/>
      <c r="FK47" s="281"/>
      <c r="FL47" s="281"/>
      <c r="FM47" s="281"/>
      <c r="FN47" s="281"/>
      <c r="FO47" s="281"/>
      <c r="FP47" s="281"/>
      <c r="FQ47" s="281"/>
      <c r="FR47" s="281"/>
      <c r="FS47" s="281"/>
      <c r="FT47" s="281"/>
      <c r="FU47" s="281"/>
      <c r="FV47" s="281"/>
      <c r="FW47" s="281"/>
      <c r="FX47" s="281"/>
      <c r="FY47" s="281"/>
      <c r="FZ47" s="281"/>
      <c r="GA47" s="281"/>
      <c r="GB47" s="281"/>
      <c r="GC47" s="281"/>
      <c r="GD47" s="281"/>
      <c r="GE47" s="281"/>
      <c r="GF47" s="281"/>
      <c r="GG47" s="281"/>
      <c r="GH47" s="281"/>
      <c r="GI47" s="281"/>
      <c r="GJ47" s="281"/>
      <c r="GK47" s="281"/>
      <c r="GL47" s="281"/>
      <c r="GM47" s="281"/>
      <c r="GN47" s="281"/>
      <c r="GO47" s="281"/>
      <c r="GP47" s="281"/>
      <c r="GQ47" s="281"/>
      <c r="GR47" s="281"/>
      <c r="GS47" s="281"/>
      <c r="GT47" s="281"/>
      <c r="GU47" s="281"/>
      <c r="GV47" s="281"/>
      <c r="GW47" s="281"/>
      <c r="GX47" s="281"/>
      <c r="GY47" s="281"/>
      <c r="GZ47" s="281"/>
      <c r="HA47" s="281"/>
      <c r="HB47" s="281"/>
      <c r="HC47" s="281"/>
      <c r="HD47" s="281"/>
      <c r="HE47" s="281"/>
      <c r="HF47" s="281"/>
      <c r="HG47" s="281"/>
      <c r="HH47" s="281"/>
      <c r="HI47" s="281"/>
      <c r="HJ47" s="281"/>
      <c r="HK47" s="281"/>
      <c r="HL47" s="281"/>
      <c r="HM47" s="281"/>
      <c r="HN47" s="281"/>
      <c r="HO47" s="281"/>
      <c r="HP47" s="281"/>
      <c r="HQ47" s="281"/>
      <c r="HR47" s="281"/>
      <c r="HS47" s="281"/>
      <c r="HT47" s="281"/>
      <c r="HU47" s="281"/>
      <c r="HV47" s="281"/>
      <c r="HW47" s="281"/>
      <c r="HX47" s="281"/>
      <c r="HY47" s="281"/>
      <c r="HZ47" s="281"/>
      <c r="IA47" s="281"/>
      <c r="IB47" s="281"/>
      <c r="IC47" s="281"/>
      <c r="ID47" s="281"/>
      <c r="IE47" s="281"/>
      <c r="IF47" s="281"/>
      <c r="IG47" s="281"/>
      <c r="IH47" s="281"/>
      <c r="II47" s="281"/>
      <c r="IJ47" s="281"/>
      <c r="IK47" s="281"/>
    </row>
    <row r="48" spans="1:249" s="282" customFormat="1" ht="20" customHeight="1">
      <c r="A48" s="244" t="s">
        <v>335</v>
      </c>
      <c r="B48" s="252" t="s">
        <v>336</v>
      </c>
      <c r="C48" s="253" t="s">
        <v>369</v>
      </c>
      <c r="D48" s="254" t="s">
        <v>405</v>
      </c>
      <c r="E48" s="254" t="s">
        <v>370</v>
      </c>
      <c r="F48" s="262"/>
      <c r="G48" s="246"/>
      <c r="H48" s="244" t="s">
        <v>335</v>
      </c>
      <c r="I48" s="252" t="s">
        <v>336</v>
      </c>
      <c r="J48" s="253" t="s">
        <v>369</v>
      </c>
      <c r="K48" s="254" t="s">
        <v>405</v>
      </c>
      <c r="L48" s="254" t="s">
        <v>370</v>
      </c>
      <c r="M48" s="262"/>
      <c r="N48" s="246"/>
      <c r="O48" s="244" t="s">
        <v>335</v>
      </c>
      <c r="P48" s="252" t="s">
        <v>336</v>
      </c>
      <c r="Q48" s="253" t="s">
        <v>369</v>
      </c>
      <c r="R48" s="254" t="s">
        <v>405</v>
      </c>
      <c r="S48" s="254" t="s">
        <v>370</v>
      </c>
      <c r="T48" s="262"/>
      <c r="U48" s="246"/>
      <c r="V48" s="244" t="s">
        <v>335</v>
      </c>
      <c r="W48" s="252" t="s">
        <v>336</v>
      </c>
      <c r="X48" s="253" t="s">
        <v>369</v>
      </c>
      <c r="Y48" s="254" t="s">
        <v>405</v>
      </c>
      <c r="Z48" s="254" t="s">
        <v>370</v>
      </c>
      <c r="AA48" s="262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  <c r="AM48" s="246"/>
      <c r="AN48" s="246"/>
      <c r="AO48" s="246"/>
      <c r="AP48" s="246"/>
      <c r="AQ48" s="246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1"/>
      <c r="CC48" s="281"/>
      <c r="CD48" s="281"/>
      <c r="CE48" s="281"/>
      <c r="CF48" s="281"/>
      <c r="CG48" s="281"/>
      <c r="CH48" s="281"/>
      <c r="CI48" s="281"/>
      <c r="CJ48" s="281"/>
      <c r="CK48" s="281"/>
      <c r="CL48" s="281"/>
      <c r="CM48" s="281"/>
      <c r="CN48" s="281"/>
      <c r="CO48" s="281"/>
      <c r="CP48" s="281"/>
      <c r="CQ48" s="281"/>
      <c r="CR48" s="281"/>
      <c r="CS48" s="281"/>
      <c r="CT48" s="281"/>
      <c r="CU48" s="281"/>
      <c r="CV48" s="281"/>
      <c r="CW48" s="281"/>
      <c r="CX48" s="281"/>
      <c r="CY48" s="281"/>
      <c r="CZ48" s="281"/>
      <c r="DA48" s="281"/>
      <c r="DB48" s="281"/>
      <c r="DC48" s="281"/>
      <c r="DD48" s="281"/>
      <c r="DE48" s="281"/>
      <c r="DF48" s="281"/>
      <c r="DG48" s="281"/>
      <c r="DH48" s="281"/>
      <c r="DI48" s="281"/>
      <c r="DJ48" s="281"/>
      <c r="DK48" s="281"/>
      <c r="DL48" s="281"/>
      <c r="DM48" s="281"/>
      <c r="DN48" s="281"/>
      <c r="DO48" s="281"/>
      <c r="DP48" s="281"/>
      <c r="DQ48" s="281"/>
      <c r="DR48" s="281"/>
      <c r="DS48" s="281"/>
      <c r="DT48" s="281"/>
      <c r="DU48" s="281"/>
      <c r="DV48" s="281"/>
      <c r="DW48" s="281"/>
      <c r="DX48" s="281"/>
      <c r="DY48" s="281"/>
      <c r="DZ48" s="281"/>
      <c r="EA48" s="281"/>
      <c r="EB48" s="281"/>
      <c r="EC48" s="281"/>
      <c r="ED48" s="281"/>
      <c r="EE48" s="281"/>
      <c r="EF48" s="281"/>
      <c r="EG48" s="281"/>
      <c r="EH48" s="281"/>
      <c r="EI48" s="281"/>
      <c r="EJ48" s="281"/>
      <c r="EK48" s="281"/>
      <c r="EL48" s="281"/>
      <c r="EM48" s="281"/>
      <c r="EN48" s="281"/>
      <c r="EO48" s="281"/>
      <c r="EP48" s="281"/>
      <c r="EQ48" s="281"/>
      <c r="ER48" s="281"/>
      <c r="ES48" s="281"/>
      <c r="ET48" s="281"/>
      <c r="EU48" s="281"/>
      <c r="EV48" s="281"/>
      <c r="EW48" s="281"/>
      <c r="EX48" s="281"/>
      <c r="EY48" s="281"/>
      <c r="EZ48" s="281"/>
      <c r="FA48" s="281"/>
      <c r="FB48" s="281"/>
      <c r="FC48" s="281"/>
      <c r="FD48" s="281"/>
      <c r="FE48" s="281"/>
      <c r="FF48" s="281"/>
      <c r="FG48" s="281"/>
      <c r="FH48" s="281"/>
      <c r="FI48" s="281"/>
      <c r="FJ48" s="281"/>
      <c r="FK48" s="281"/>
      <c r="FL48" s="281"/>
      <c r="FM48" s="281"/>
      <c r="FN48" s="281"/>
      <c r="FO48" s="281"/>
      <c r="FP48" s="281"/>
      <c r="FQ48" s="281"/>
      <c r="FR48" s="281"/>
      <c r="FS48" s="281"/>
      <c r="FT48" s="281"/>
      <c r="FU48" s="281"/>
      <c r="FV48" s="281"/>
      <c r="FW48" s="281"/>
      <c r="FX48" s="281"/>
      <c r="FY48" s="281"/>
      <c r="FZ48" s="281"/>
      <c r="GA48" s="281"/>
      <c r="GB48" s="281"/>
      <c r="GC48" s="281"/>
      <c r="GD48" s="281"/>
      <c r="GE48" s="281"/>
      <c r="GF48" s="281"/>
      <c r="GG48" s="281"/>
      <c r="GH48" s="281"/>
      <c r="GI48" s="281"/>
      <c r="GJ48" s="281"/>
      <c r="GK48" s="281"/>
      <c r="GL48" s="281"/>
      <c r="GM48" s="281"/>
      <c r="GN48" s="281"/>
      <c r="GO48" s="281"/>
      <c r="GP48" s="281"/>
      <c r="GQ48" s="281"/>
      <c r="GR48" s="281"/>
      <c r="GS48" s="281"/>
      <c r="GT48" s="281"/>
      <c r="GU48" s="281"/>
      <c r="GV48" s="281"/>
      <c r="GW48" s="281"/>
      <c r="GX48" s="281"/>
      <c r="GY48" s="281"/>
      <c r="GZ48" s="281"/>
      <c r="HA48" s="281"/>
      <c r="HB48" s="281"/>
      <c r="HC48" s="281"/>
      <c r="HD48" s="281"/>
      <c r="HE48" s="281"/>
      <c r="HF48" s="281"/>
      <c r="HG48" s="281"/>
      <c r="HH48" s="281"/>
      <c r="HI48" s="281"/>
      <c r="HJ48" s="281"/>
      <c r="HK48" s="281"/>
      <c r="HL48" s="281"/>
      <c r="HM48" s="281"/>
      <c r="HN48" s="281"/>
      <c r="HO48" s="281"/>
      <c r="HP48" s="281"/>
      <c r="HQ48" s="281"/>
      <c r="HR48" s="281"/>
      <c r="HS48" s="281"/>
      <c r="HT48" s="281"/>
      <c r="HU48" s="281"/>
      <c r="HV48" s="281"/>
      <c r="HW48" s="281"/>
      <c r="HX48" s="281"/>
      <c r="HY48" s="281"/>
      <c r="HZ48" s="281"/>
      <c r="IA48" s="281"/>
      <c r="IB48" s="281"/>
      <c r="IC48" s="281"/>
      <c r="ID48" s="281"/>
      <c r="IE48" s="281"/>
      <c r="IF48" s="281"/>
      <c r="IG48" s="281"/>
      <c r="IH48" s="281"/>
      <c r="II48" s="281"/>
      <c r="IJ48" s="281"/>
      <c r="IK48" s="281"/>
    </row>
    <row r="49" spans="1:249" s="282" customFormat="1" ht="30" customHeight="1">
      <c r="A49" s="231"/>
      <c r="B49" s="255"/>
      <c r="C49" s="277"/>
      <c r="D49" s="278"/>
      <c r="E49" s="258">
        <f t="shared" si="0"/>
        <v>0</v>
      </c>
      <c r="F49" s="451">
        <f>SUM(E49:E53)</f>
        <v>0</v>
      </c>
      <c r="G49" s="246"/>
      <c r="H49" s="231"/>
      <c r="I49" s="255"/>
      <c r="J49" s="277"/>
      <c r="K49" s="278"/>
      <c r="L49" s="258">
        <f t="shared" ref="L49:L53" si="19">J49*K49</f>
        <v>0</v>
      </c>
      <c r="M49" s="451">
        <f>SUM(L49:L53)</f>
        <v>0</v>
      </c>
      <c r="N49" s="246"/>
      <c r="O49" s="231"/>
      <c r="P49" s="255"/>
      <c r="Q49" s="277"/>
      <c r="R49" s="278"/>
      <c r="S49" s="258">
        <f t="shared" ref="S49:S53" si="20">Q49*R49</f>
        <v>0</v>
      </c>
      <c r="T49" s="451">
        <f>SUM(S49:S53)</f>
        <v>0</v>
      </c>
      <c r="U49" s="246"/>
      <c r="V49" s="231"/>
      <c r="W49" s="255"/>
      <c r="X49" s="277"/>
      <c r="Y49" s="278"/>
      <c r="Z49" s="258">
        <f t="shared" ref="Z49:Z53" si="21">X49*Y49</f>
        <v>0</v>
      </c>
      <c r="AA49" s="451">
        <f>SUM(Z49:Z53)</f>
        <v>0</v>
      </c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281"/>
      <c r="BN49" s="281"/>
      <c r="BO49" s="281"/>
      <c r="BP49" s="281"/>
      <c r="BQ49" s="281"/>
      <c r="BR49" s="281"/>
      <c r="BS49" s="281"/>
      <c r="BT49" s="281"/>
      <c r="BU49" s="281"/>
      <c r="BV49" s="281"/>
      <c r="BW49" s="281"/>
      <c r="BX49" s="281"/>
      <c r="BY49" s="281"/>
      <c r="BZ49" s="281"/>
      <c r="CA49" s="281"/>
      <c r="CB49" s="281"/>
      <c r="CC49" s="281"/>
      <c r="CD49" s="281"/>
      <c r="CE49" s="281"/>
      <c r="CF49" s="281"/>
      <c r="CG49" s="281"/>
      <c r="CH49" s="281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281"/>
      <c r="CT49" s="281"/>
      <c r="CU49" s="281"/>
      <c r="CV49" s="281"/>
      <c r="CW49" s="281"/>
      <c r="CX49" s="281"/>
      <c r="CY49" s="281"/>
      <c r="CZ49" s="281"/>
      <c r="DA49" s="281"/>
      <c r="DB49" s="281"/>
      <c r="DC49" s="281"/>
      <c r="DD49" s="281"/>
      <c r="DE49" s="281"/>
      <c r="DF49" s="281"/>
      <c r="DG49" s="281"/>
      <c r="DH49" s="281"/>
      <c r="DI49" s="281"/>
      <c r="DJ49" s="281"/>
      <c r="DK49" s="281"/>
      <c r="DL49" s="281"/>
      <c r="DM49" s="281"/>
      <c r="DN49" s="281"/>
      <c r="DO49" s="281"/>
      <c r="DP49" s="281"/>
      <c r="DQ49" s="281"/>
      <c r="DR49" s="281"/>
      <c r="DS49" s="281"/>
      <c r="DT49" s="281"/>
      <c r="DU49" s="281"/>
      <c r="DV49" s="281"/>
      <c r="DW49" s="281"/>
      <c r="DX49" s="281"/>
      <c r="DY49" s="281"/>
      <c r="DZ49" s="281"/>
      <c r="EA49" s="281"/>
      <c r="EB49" s="281"/>
      <c r="EC49" s="281"/>
      <c r="ED49" s="281"/>
      <c r="EE49" s="281"/>
      <c r="EF49" s="281"/>
      <c r="EG49" s="281"/>
      <c r="EH49" s="281"/>
      <c r="EI49" s="281"/>
      <c r="EJ49" s="281"/>
      <c r="EK49" s="281"/>
      <c r="EL49" s="281"/>
      <c r="EM49" s="281"/>
      <c r="EN49" s="281"/>
      <c r="EO49" s="281"/>
      <c r="EP49" s="281"/>
      <c r="EQ49" s="281"/>
      <c r="ER49" s="281"/>
      <c r="ES49" s="281"/>
      <c r="ET49" s="281"/>
      <c r="EU49" s="281"/>
      <c r="EV49" s="281"/>
      <c r="EW49" s="281"/>
      <c r="EX49" s="281"/>
      <c r="EY49" s="281"/>
      <c r="EZ49" s="281"/>
      <c r="FA49" s="281"/>
      <c r="FB49" s="281"/>
      <c r="FC49" s="281"/>
      <c r="FD49" s="281"/>
      <c r="FE49" s="281"/>
      <c r="FF49" s="281"/>
      <c r="FG49" s="281"/>
      <c r="FH49" s="281"/>
      <c r="FI49" s="281"/>
      <c r="FJ49" s="281"/>
      <c r="FK49" s="281"/>
      <c r="FL49" s="281"/>
      <c r="FM49" s="281"/>
      <c r="FN49" s="281"/>
      <c r="FO49" s="281"/>
      <c r="FP49" s="281"/>
      <c r="FQ49" s="281"/>
      <c r="FR49" s="281"/>
      <c r="FS49" s="281"/>
      <c r="FT49" s="281"/>
      <c r="FU49" s="281"/>
      <c r="FV49" s="281"/>
      <c r="FW49" s="281"/>
      <c r="FX49" s="281"/>
      <c r="FY49" s="281"/>
      <c r="FZ49" s="281"/>
      <c r="GA49" s="281"/>
      <c r="GB49" s="281"/>
      <c r="GC49" s="281"/>
      <c r="GD49" s="281"/>
      <c r="GE49" s="281"/>
      <c r="GF49" s="281"/>
      <c r="GG49" s="281"/>
      <c r="GH49" s="281"/>
      <c r="GI49" s="281"/>
      <c r="GJ49" s="281"/>
      <c r="GK49" s="281"/>
      <c r="GL49" s="281"/>
      <c r="GM49" s="281"/>
      <c r="GN49" s="281"/>
      <c r="GO49" s="281"/>
      <c r="GP49" s="281"/>
      <c r="GQ49" s="281"/>
      <c r="GR49" s="281"/>
      <c r="GS49" s="281"/>
      <c r="GT49" s="281"/>
      <c r="GU49" s="281"/>
      <c r="GV49" s="281"/>
      <c r="GW49" s="281"/>
      <c r="GX49" s="281"/>
      <c r="GY49" s="281"/>
      <c r="GZ49" s="281"/>
      <c r="HA49" s="281"/>
      <c r="HB49" s="281"/>
      <c r="HC49" s="281"/>
      <c r="HD49" s="281"/>
      <c r="HE49" s="281"/>
      <c r="HF49" s="281"/>
      <c r="HG49" s="281"/>
      <c r="HH49" s="281"/>
      <c r="HI49" s="281"/>
      <c r="HJ49" s="281"/>
      <c r="HK49" s="281"/>
      <c r="HL49" s="281"/>
      <c r="HM49" s="281"/>
      <c r="HN49" s="281"/>
      <c r="HO49" s="281"/>
      <c r="HP49" s="281"/>
      <c r="HQ49" s="281"/>
      <c r="HR49" s="281"/>
      <c r="HS49" s="281"/>
      <c r="HT49" s="281"/>
      <c r="HU49" s="281"/>
      <c r="HV49" s="281"/>
      <c r="HW49" s="281"/>
      <c r="HX49" s="281"/>
      <c r="HY49" s="281"/>
      <c r="HZ49" s="281"/>
      <c r="IA49" s="281"/>
      <c r="IB49" s="281"/>
      <c r="IC49" s="281"/>
      <c r="ID49" s="281"/>
      <c r="IE49" s="281"/>
      <c r="IF49" s="281"/>
      <c r="IG49" s="281"/>
      <c r="IH49" s="281"/>
      <c r="II49" s="281"/>
      <c r="IJ49" s="281"/>
      <c r="IK49" s="281"/>
    </row>
    <row r="50" spans="1:249" s="282" customFormat="1" ht="18" customHeight="1">
      <c r="A50" s="226"/>
      <c r="B50" s="255"/>
      <c r="C50" s="256"/>
      <c r="D50" s="257"/>
      <c r="E50" s="258">
        <f t="shared" si="0"/>
        <v>0</v>
      </c>
      <c r="F50" s="452"/>
      <c r="G50" s="246"/>
      <c r="H50" s="226"/>
      <c r="I50" s="255"/>
      <c r="J50" s="256"/>
      <c r="K50" s="257"/>
      <c r="L50" s="258">
        <f t="shared" si="19"/>
        <v>0</v>
      </c>
      <c r="M50" s="452"/>
      <c r="N50" s="246"/>
      <c r="O50" s="226"/>
      <c r="P50" s="255"/>
      <c r="Q50" s="256"/>
      <c r="R50" s="257"/>
      <c r="S50" s="258">
        <f t="shared" si="20"/>
        <v>0</v>
      </c>
      <c r="T50" s="452"/>
      <c r="U50" s="246"/>
      <c r="V50" s="226"/>
      <c r="W50" s="255"/>
      <c r="X50" s="256"/>
      <c r="Y50" s="257"/>
      <c r="Z50" s="258">
        <f t="shared" si="21"/>
        <v>0</v>
      </c>
      <c r="AA50" s="452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46"/>
      <c r="AN50" s="246"/>
      <c r="AO50" s="246"/>
      <c r="AP50" s="246"/>
      <c r="AQ50" s="246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DD50" s="281"/>
      <c r="DE50" s="281"/>
      <c r="DF50" s="281"/>
      <c r="DG50" s="281"/>
      <c r="DH50" s="281"/>
      <c r="DI50" s="281"/>
      <c r="DJ50" s="281"/>
      <c r="DK50" s="281"/>
      <c r="DL50" s="281"/>
      <c r="DM50" s="281"/>
      <c r="DN50" s="281"/>
      <c r="DO50" s="281"/>
      <c r="DP50" s="281"/>
      <c r="DQ50" s="281"/>
      <c r="DR50" s="281"/>
      <c r="DS50" s="281"/>
      <c r="DT50" s="281"/>
      <c r="DU50" s="281"/>
      <c r="DV50" s="281"/>
      <c r="DW50" s="281"/>
      <c r="DX50" s="281"/>
      <c r="DY50" s="281"/>
      <c r="DZ50" s="281"/>
      <c r="EA50" s="281"/>
      <c r="EB50" s="281"/>
      <c r="EC50" s="281"/>
      <c r="ED50" s="281"/>
      <c r="EE50" s="281"/>
      <c r="EF50" s="281"/>
      <c r="EG50" s="281"/>
      <c r="EH50" s="281"/>
      <c r="EI50" s="281"/>
      <c r="EJ50" s="281"/>
      <c r="EK50" s="281"/>
      <c r="EL50" s="281"/>
      <c r="EM50" s="281"/>
      <c r="EN50" s="281"/>
      <c r="EO50" s="281"/>
      <c r="EP50" s="281"/>
      <c r="EQ50" s="281"/>
      <c r="ER50" s="281"/>
      <c r="ES50" s="281"/>
      <c r="ET50" s="281"/>
      <c r="EU50" s="281"/>
      <c r="EV50" s="281"/>
      <c r="EW50" s="281"/>
      <c r="EX50" s="281"/>
      <c r="EY50" s="281"/>
      <c r="EZ50" s="281"/>
      <c r="FA50" s="281"/>
      <c r="FB50" s="281"/>
      <c r="FC50" s="281"/>
      <c r="FD50" s="281"/>
      <c r="FE50" s="281"/>
      <c r="FF50" s="281"/>
      <c r="FG50" s="281"/>
      <c r="FH50" s="281"/>
      <c r="FI50" s="281"/>
      <c r="FJ50" s="281"/>
      <c r="FK50" s="281"/>
      <c r="FL50" s="281"/>
      <c r="FM50" s="281"/>
      <c r="FN50" s="281"/>
      <c r="FO50" s="281"/>
      <c r="FP50" s="281"/>
      <c r="FQ50" s="281"/>
      <c r="FR50" s="281"/>
      <c r="FS50" s="281"/>
      <c r="FT50" s="281"/>
      <c r="FU50" s="281"/>
      <c r="FV50" s="281"/>
      <c r="FW50" s="281"/>
      <c r="FX50" s="281"/>
      <c r="FY50" s="281"/>
      <c r="FZ50" s="281"/>
      <c r="GA50" s="281"/>
      <c r="GB50" s="281"/>
      <c r="GC50" s="281"/>
      <c r="GD50" s="281"/>
      <c r="GE50" s="281"/>
      <c r="GF50" s="281"/>
      <c r="GG50" s="281"/>
      <c r="GH50" s="281"/>
      <c r="GI50" s="281"/>
      <c r="GJ50" s="281"/>
      <c r="GK50" s="281"/>
      <c r="GL50" s="281"/>
      <c r="GM50" s="281"/>
      <c r="GN50" s="281"/>
      <c r="GO50" s="281"/>
      <c r="GP50" s="281"/>
      <c r="GQ50" s="281"/>
      <c r="GR50" s="281"/>
      <c r="GS50" s="281"/>
      <c r="GT50" s="281"/>
      <c r="GU50" s="281"/>
      <c r="GV50" s="281"/>
      <c r="GW50" s="281"/>
      <c r="GX50" s="281"/>
      <c r="GY50" s="281"/>
      <c r="GZ50" s="281"/>
      <c r="HA50" s="281"/>
      <c r="HB50" s="281"/>
      <c r="HC50" s="281"/>
      <c r="HD50" s="281"/>
      <c r="HE50" s="281"/>
      <c r="HF50" s="281"/>
      <c r="HG50" s="281"/>
      <c r="HH50" s="281"/>
      <c r="HI50" s="281"/>
      <c r="HJ50" s="281"/>
      <c r="HK50" s="281"/>
      <c r="HL50" s="281"/>
      <c r="HM50" s="281"/>
      <c r="HN50" s="281"/>
      <c r="HO50" s="281"/>
      <c r="HP50" s="281"/>
      <c r="HQ50" s="281"/>
      <c r="HR50" s="281"/>
      <c r="HS50" s="281"/>
      <c r="HT50" s="281"/>
      <c r="HU50" s="281"/>
      <c r="HV50" s="281"/>
      <c r="HW50" s="281"/>
      <c r="HX50" s="281"/>
      <c r="HY50" s="281"/>
      <c r="HZ50" s="281"/>
      <c r="IA50" s="281"/>
      <c r="IB50" s="281"/>
      <c r="IC50" s="281"/>
      <c r="ID50" s="281"/>
      <c r="IE50" s="281"/>
      <c r="IF50" s="281"/>
      <c r="IG50" s="281"/>
      <c r="IH50" s="281"/>
      <c r="II50" s="281"/>
      <c r="IJ50" s="281"/>
      <c r="IK50" s="281"/>
    </row>
    <row r="51" spans="1:249" s="282" customFormat="1" ht="22" customHeight="1">
      <c r="A51" s="226"/>
      <c r="B51" s="255"/>
      <c r="C51" s="256"/>
      <c r="D51" s="257"/>
      <c r="E51" s="258">
        <f t="shared" si="0"/>
        <v>0</v>
      </c>
      <c r="F51" s="452"/>
      <c r="G51" s="246"/>
      <c r="H51" s="226"/>
      <c r="I51" s="255"/>
      <c r="J51" s="256"/>
      <c r="K51" s="257"/>
      <c r="L51" s="258">
        <f t="shared" si="19"/>
        <v>0</v>
      </c>
      <c r="M51" s="452"/>
      <c r="N51" s="246"/>
      <c r="O51" s="226"/>
      <c r="P51" s="255"/>
      <c r="Q51" s="256"/>
      <c r="R51" s="257"/>
      <c r="S51" s="258">
        <f t="shared" si="20"/>
        <v>0</v>
      </c>
      <c r="T51" s="452"/>
      <c r="U51" s="246"/>
      <c r="V51" s="226"/>
      <c r="W51" s="255"/>
      <c r="X51" s="256"/>
      <c r="Y51" s="257"/>
      <c r="Z51" s="258">
        <f t="shared" si="21"/>
        <v>0</v>
      </c>
      <c r="AA51" s="452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6"/>
      <c r="AQ51" s="246"/>
      <c r="AR51" s="281"/>
      <c r="AS51" s="281"/>
      <c r="AT51" s="281"/>
      <c r="AU51" s="281"/>
      <c r="AV51" s="281"/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281"/>
      <c r="CC51" s="281"/>
      <c r="CD51" s="281"/>
      <c r="CE51" s="281"/>
      <c r="CF51" s="281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281"/>
      <c r="CR51" s="281"/>
      <c r="CS51" s="281"/>
      <c r="CT51" s="281"/>
      <c r="CU51" s="281"/>
      <c r="CV51" s="281"/>
      <c r="CW51" s="281"/>
      <c r="CX51" s="281"/>
      <c r="CY51" s="281"/>
      <c r="CZ51" s="281"/>
      <c r="DA51" s="281"/>
      <c r="DB51" s="281"/>
      <c r="DC51" s="281"/>
      <c r="DD51" s="281"/>
      <c r="DE51" s="281"/>
      <c r="DF51" s="281"/>
      <c r="DG51" s="281"/>
      <c r="DH51" s="281"/>
      <c r="DI51" s="281"/>
      <c r="DJ51" s="281"/>
      <c r="DK51" s="281"/>
      <c r="DL51" s="281"/>
      <c r="DM51" s="281"/>
      <c r="DN51" s="281"/>
      <c r="DO51" s="281"/>
      <c r="DP51" s="281"/>
      <c r="DQ51" s="281"/>
      <c r="DR51" s="281"/>
      <c r="DS51" s="281"/>
      <c r="DT51" s="281"/>
      <c r="DU51" s="281"/>
      <c r="DV51" s="281"/>
      <c r="DW51" s="281"/>
      <c r="DX51" s="281"/>
      <c r="DY51" s="281"/>
      <c r="DZ51" s="281"/>
      <c r="EA51" s="281"/>
      <c r="EB51" s="281"/>
      <c r="EC51" s="281"/>
      <c r="ED51" s="281"/>
      <c r="EE51" s="281"/>
      <c r="EF51" s="281"/>
      <c r="EG51" s="281"/>
      <c r="EH51" s="281"/>
      <c r="EI51" s="281"/>
      <c r="EJ51" s="281"/>
      <c r="EK51" s="281"/>
      <c r="EL51" s="281"/>
      <c r="EM51" s="281"/>
      <c r="EN51" s="281"/>
      <c r="EO51" s="281"/>
      <c r="EP51" s="281"/>
      <c r="EQ51" s="281"/>
      <c r="ER51" s="281"/>
      <c r="ES51" s="281"/>
      <c r="ET51" s="281"/>
      <c r="EU51" s="281"/>
      <c r="EV51" s="281"/>
      <c r="EW51" s="281"/>
      <c r="EX51" s="281"/>
      <c r="EY51" s="281"/>
      <c r="EZ51" s="281"/>
      <c r="FA51" s="281"/>
      <c r="FB51" s="281"/>
      <c r="FC51" s="281"/>
      <c r="FD51" s="281"/>
      <c r="FE51" s="281"/>
      <c r="FF51" s="281"/>
      <c r="FG51" s="281"/>
      <c r="FH51" s="281"/>
      <c r="FI51" s="281"/>
      <c r="FJ51" s="281"/>
      <c r="FK51" s="281"/>
      <c r="FL51" s="281"/>
      <c r="FM51" s="281"/>
      <c r="FN51" s="281"/>
      <c r="FO51" s="281"/>
      <c r="FP51" s="281"/>
      <c r="FQ51" s="281"/>
      <c r="FR51" s="281"/>
      <c r="FS51" s="281"/>
      <c r="FT51" s="281"/>
      <c r="FU51" s="281"/>
      <c r="FV51" s="281"/>
      <c r="FW51" s="281"/>
      <c r="FX51" s="281"/>
      <c r="FY51" s="281"/>
      <c r="FZ51" s="281"/>
      <c r="GA51" s="281"/>
      <c r="GB51" s="281"/>
      <c r="GC51" s="281"/>
      <c r="GD51" s="281"/>
      <c r="GE51" s="281"/>
      <c r="GF51" s="281"/>
      <c r="GG51" s="281"/>
      <c r="GH51" s="281"/>
      <c r="GI51" s="281"/>
      <c r="GJ51" s="281"/>
      <c r="GK51" s="281"/>
      <c r="GL51" s="281"/>
      <c r="GM51" s="281"/>
      <c r="GN51" s="281"/>
      <c r="GO51" s="281"/>
      <c r="GP51" s="281"/>
      <c r="GQ51" s="281"/>
      <c r="GR51" s="281"/>
      <c r="GS51" s="281"/>
      <c r="GT51" s="281"/>
      <c r="GU51" s="281"/>
      <c r="GV51" s="281"/>
      <c r="GW51" s="281"/>
      <c r="GX51" s="281"/>
      <c r="GY51" s="281"/>
      <c r="GZ51" s="281"/>
      <c r="HA51" s="281"/>
      <c r="HB51" s="281"/>
      <c r="HC51" s="281"/>
      <c r="HD51" s="281"/>
      <c r="HE51" s="281"/>
      <c r="HF51" s="281"/>
      <c r="HG51" s="281"/>
      <c r="HH51" s="281"/>
      <c r="HI51" s="281"/>
      <c r="HJ51" s="281"/>
      <c r="HK51" s="281"/>
      <c r="HL51" s="281"/>
      <c r="HM51" s="281"/>
      <c r="HN51" s="281"/>
      <c r="HO51" s="281"/>
      <c r="HP51" s="281"/>
      <c r="HQ51" s="281"/>
      <c r="HR51" s="281"/>
      <c r="HS51" s="281"/>
      <c r="HT51" s="281"/>
      <c r="HU51" s="281"/>
      <c r="HV51" s="281"/>
      <c r="HW51" s="281"/>
      <c r="HX51" s="281"/>
      <c r="HY51" s="281"/>
      <c r="HZ51" s="281"/>
      <c r="IA51" s="281"/>
      <c r="IB51" s="281"/>
      <c r="IC51" s="281"/>
      <c r="ID51" s="281"/>
      <c r="IE51" s="281"/>
      <c r="IF51" s="281"/>
      <c r="IG51" s="281"/>
      <c r="IH51" s="281"/>
      <c r="II51" s="281"/>
      <c r="IJ51" s="281"/>
      <c r="IK51" s="281"/>
    </row>
    <row r="52" spans="1:249" ht="24" customHeight="1">
      <c r="A52" s="226"/>
      <c r="B52" s="255"/>
      <c r="C52" s="256"/>
      <c r="D52" s="257"/>
      <c r="E52" s="258">
        <f t="shared" si="0"/>
        <v>0</v>
      </c>
      <c r="F52" s="452"/>
      <c r="G52" s="246"/>
      <c r="H52" s="226"/>
      <c r="I52" s="255"/>
      <c r="J52" s="256"/>
      <c r="K52" s="257"/>
      <c r="L52" s="258">
        <f t="shared" si="19"/>
        <v>0</v>
      </c>
      <c r="M52" s="452"/>
      <c r="N52" s="246"/>
      <c r="O52" s="226"/>
      <c r="P52" s="255"/>
      <c r="Q52" s="256"/>
      <c r="R52" s="257"/>
      <c r="S52" s="258">
        <f t="shared" si="20"/>
        <v>0</v>
      </c>
      <c r="T52" s="452"/>
      <c r="U52" s="246"/>
      <c r="V52" s="226"/>
      <c r="W52" s="255"/>
      <c r="X52" s="256"/>
      <c r="Y52" s="257"/>
      <c r="Z52" s="258">
        <f t="shared" si="21"/>
        <v>0</v>
      </c>
      <c r="AA52" s="452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46"/>
      <c r="AN52" s="246"/>
      <c r="AO52" s="246"/>
      <c r="AP52" s="246"/>
      <c r="AQ52" s="246"/>
      <c r="IL52" s="249"/>
      <c r="IM52" s="249"/>
      <c r="IN52" s="249"/>
      <c r="IO52" s="249"/>
    </row>
    <row r="53" spans="1:249" ht="21" customHeight="1">
      <c r="A53" s="230"/>
      <c r="B53" s="255"/>
      <c r="C53" s="256"/>
      <c r="D53" s="257"/>
      <c r="E53" s="258">
        <f t="shared" si="0"/>
        <v>0</v>
      </c>
      <c r="F53" s="453"/>
      <c r="G53" s="246"/>
      <c r="H53" s="230"/>
      <c r="I53" s="255"/>
      <c r="J53" s="256"/>
      <c r="K53" s="257"/>
      <c r="L53" s="258">
        <f t="shared" si="19"/>
        <v>0</v>
      </c>
      <c r="M53" s="453"/>
      <c r="N53" s="246"/>
      <c r="O53" s="230"/>
      <c r="P53" s="255"/>
      <c r="Q53" s="256"/>
      <c r="R53" s="257"/>
      <c r="S53" s="258">
        <f t="shared" si="20"/>
        <v>0</v>
      </c>
      <c r="T53" s="453"/>
      <c r="U53" s="246"/>
      <c r="V53" s="230"/>
      <c r="W53" s="255"/>
      <c r="X53" s="256"/>
      <c r="Y53" s="257"/>
      <c r="Z53" s="258">
        <f t="shared" si="21"/>
        <v>0</v>
      </c>
      <c r="AA53" s="453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IL53" s="249"/>
      <c r="IM53" s="249"/>
      <c r="IN53" s="249"/>
      <c r="IO53" s="249"/>
    </row>
    <row r="54" spans="1:249" ht="19" customHeight="1">
      <c r="A54" s="243" t="s">
        <v>337</v>
      </c>
      <c r="B54" s="252" t="s">
        <v>336</v>
      </c>
      <c r="C54" s="253" t="s">
        <v>369</v>
      </c>
      <c r="D54" s="254" t="s">
        <v>405</v>
      </c>
      <c r="E54" s="254" t="s">
        <v>370</v>
      </c>
      <c r="F54" s="262"/>
      <c r="G54" s="246"/>
      <c r="H54" s="243" t="s">
        <v>337</v>
      </c>
      <c r="I54" s="252" t="s">
        <v>336</v>
      </c>
      <c r="J54" s="253" t="s">
        <v>369</v>
      </c>
      <c r="K54" s="254" t="s">
        <v>405</v>
      </c>
      <c r="L54" s="254" t="s">
        <v>370</v>
      </c>
      <c r="M54" s="262"/>
      <c r="N54" s="246"/>
      <c r="O54" s="243" t="s">
        <v>337</v>
      </c>
      <c r="P54" s="252" t="s">
        <v>336</v>
      </c>
      <c r="Q54" s="253" t="s">
        <v>369</v>
      </c>
      <c r="R54" s="254" t="s">
        <v>405</v>
      </c>
      <c r="S54" s="254" t="s">
        <v>370</v>
      </c>
      <c r="T54" s="262"/>
      <c r="U54" s="246"/>
      <c r="V54" s="243" t="s">
        <v>337</v>
      </c>
      <c r="W54" s="252" t="s">
        <v>336</v>
      </c>
      <c r="X54" s="253" t="s">
        <v>369</v>
      </c>
      <c r="Y54" s="254" t="s">
        <v>405</v>
      </c>
      <c r="Z54" s="254" t="s">
        <v>370</v>
      </c>
      <c r="AA54" s="262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IL54" s="249"/>
      <c r="IM54" s="249"/>
      <c r="IN54" s="249"/>
      <c r="IO54" s="249"/>
    </row>
    <row r="55" spans="1:249" ht="20" customHeight="1">
      <c r="A55" s="228"/>
      <c r="B55" s="263"/>
      <c r="C55" s="264"/>
      <c r="D55" s="266"/>
      <c r="E55" s="258">
        <f t="shared" si="0"/>
        <v>0</v>
      </c>
      <c r="F55" s="451">
        <f>SUM(E55:E59)</f>
        <v>0</v>
      </c>
      <c r="G55" s="246"/>
      <c r="H55" s="225"/>
      <c r="I55" s="263"/>
      <c r="J55" s="264"/>
      <c r="K55" s="266"/>
      <c r="L55" s="258">
        <f t="shared" ref="L55:L59" si="22">J55*K55</f>
        <v>0</v>
      </c>
      <c r="M55" s="451">
        <f>SUM(L55:L59)</f>
        <v>0</v>
      </c>
      <c r="N55" s="246"/>
      <c r="O55" s="225"/>
      <c r="P55" s="263"/>
      <c r="Q55" s="264"/>
      <c r="R55" s="266"/>
      <c r="S55" s="258">
        <f t="shared" ref="S55:S59" si="23">Q55*R55</f>
        <v>0</v>
      </c>
      <c r="T55" s="451">
        <f>SUM(S55:S59)</f>
        <v>0</v>
      </c>
      <c r="U55" s="246"/>
      <c r="V55" s="225"/>
      <c r="W55" s="263"/>
      <c r="X55" s="264"/>
      <c r="Y55" s="266"/>
      <c r="Z55" s="258">
        <f t="shared" ref="Z55:Z59" si="24">X55*Y55</f>
        <v>0</v>
      </c>
      <c r="AA55" s="451">
        <f>SUM(Z55:Z59)</f>
        <v>0</v>
      </c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IL55" s="249"/>
      <c r="IM55" s="249"/>
      <c r="IN55" s="249"/>
      <c r="IO55" s="249"/>
    </row>
    <row r="56" spans="1:249" ht="18" customHeight="1">
      <c r="A56" s="228"/>
      <c r="B56" s="263"/>
      <c r="C56" s="264"/>
      <c r="D56" s="266"/>
      <c r="E56" s="258">
        <f t="shared" si="0"/>
        <v>0</v>
      </c>
      <c r="F56" s="452"/>
      <c r="G56" s="246"/>
      <c r="H56" s="225"/>
      <c r="I56" s="263"/>
      <c r="J56" s="264"/>
      <c r="K56" s="266"/>
      <c r="L56" s="258">
        <f t="shared" si="22"/>
        <v>0</v>
      </c>
      <c r="M56" s="452"/>
      <c r="N56" s="246"/>
      <c r="O56" s="225"/>
      <c r="P56" s="263"/>
      <c r="Q56" s="264"/>
      <c r="R56" s="266"/>
      <c r="S56" s="258">
        <f t="shared" si="23"/>
        <v>0</v>
      </c>
      <c r="T56" s="452"/>
      <c r="U56" s="246"/>
      <c r="V56" s="225"/>
      <c r="W56" s="263"/>
      <c r="X56" s="264"/>
      <c r="Y56" s="266"/>
      <c r="Z56" s="258">
        <f t="shared" si="24"/>
        <v>0</v>
      </c>
      <c r="AA56" s="452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IL56" s="249"/>
      <c r="IM56" s="249"/>
      <c r="IN56" s="249"/>
      <c r="IO56" s="249"/>
    </row>
    <row r="57" spans="1:249" ht="22" customHeight="1">
      <c r="A57" s="228"/>
      <c r="B57" s="263"/>
      <c r="C57" s="264"/>
      <c r="D57" s="266"/>
      <c r="E57" s="258">
        <f t="shared" si="0"/>
        <v>0</v>
      </c>
      <c r="F57" s="452"/>
      <c r="G57" s="246"/>
      <c r="H57" s="225"/>
      <c r="I57" s="263"/>
      <c r="J57" s="264"/>
      <c r="K57" s="266"/>
      <c r="L57" s="258">
        <f t="shared" si="22"/>
        <v>0</v>
      </c>
      <c r="M57" s="452"/>
      <c r="N57" s="246"/>
      <c r="O57" s="225"/>
      <c r="P57" s="263"/>
      <c r="Q57" s="264"/>
      <c r="R57" s="266"/>
      <c r="S57" s="258">
        <f t="shared" si="23"/>
        <v>0</v>
      </c>
      <c r="T57" s="452"/>
      <c r="U57" s="246"/>
      <c r="V57" s="225"/>
      <c r="W57" s="263"/>
      <c r="X57" s="264"/>
      <c r="Y57" s="266"/>
      <c r="Z57" s="258">
        <f t="shared" si="24"/>
        <v>0</v>
      </c>
      <c r="AA57" s="452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46"/>
      <c r="AO57" s="246"/>
      <c r="AP57" s="246"/>
      <c r="AQ57" s="246"/>
      <c r="IL57" s="249"/>
      <c r="IM57" s="249"/>
      <c r="IN57" s="249"/>
      <c r="IO57" s="249"/>
    </row>
    <row r="58" spans="1:249" ht="21" customHeight="1">
      <c r="A58" s="228"/>
      <c r="B58" s="263"/>
      <c r="C58" s="264"/>
      <c r="D58" s="266"/>
      <c r="E58" s="258">
        <f t="shared" si="0"/>
        <v>0</v>
      </c>
      <c r="F58" s="452"/>
      <c r="G58" s="246"/>
      <c r="H58" s="225"/>
      <c r="I58" s="263"/>
      <c r="J58" s="264"/>
      <c r="K58" s="266"/>
      <c r="L58" s="258">
        <f t="shared" si="22"/>
        <v>0</v>
      </c>
      <c r="M58" s="452"/>
      <c r="N58" s="246"/>
      <c r="O58" s="225"/>
      <c r="P58" s="263"/>
      <c r="Q58" s="264"/>
      <c r="R58" s="266"/>
      <c r="S58" s="258">
        <f t="shared" si="23"/>
        <v>0</v>
      </c>
      <c r="T58" s="452"/>
      <c r="U58" s="246"/>
      <c r="V58" s="225"/>
      <c r="W58" s="263"/>
      <c r="X58" s="264"/>
      <c r="Y58" s="266"/>
      <c r="Z58" s="258">
        <f t="shared" si="24"/>
        <v>0</v>
      </c>
      <c r="AA58" s="452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  <c r="AM58" s="246"/>
      <c r="AN58" s="246"/>
      <c r="AO58" s="246"/>
      <c r="AP58" s="246"/>
      <c r="AQ58" s="246"/>
      <c r="IL58" s="249"/>
      <c r="IM58" s="249"/>
      <c r="IN58" s="249"/>
      <c r="IO58" s="249"/>
    </row>
    <row r="59" spans="1:249" ht="21" customHeight="1">
      <c r="A59" s="229"/>
      <c r="B59" s="267"/>
      <c r="C59" s="268"/>
      <c r="D59" s="269"/>
      <c r="E59" s="270">
        <f t="shared" si="0"/>
        <v>0</v>
      </c>
      <c r="F59" s="453"/>
      <c r="G59" s="246"/>
      <c r="H59" s="225"/>
      <c r="I59" s="267"/>
      <c r="J59" s="268"/>
      <c r="K59" s="269"/>
      <c r="L59" s="270">
        <f t="shared" si="22"/>
        <v>0</v>
      </c>
      <c r="M59" s="453"/>
      <c r="N59" s="246"/>
      <c r="O59" s="225"/>
      <c r="P59" s="267"/>
      <c r="Q59" s="268"/>
      <c r="R59" s="269"/>
      <c r="S59" s="270">
        <f t="shared" si="23"/>
        <v>0</v>
      </c>
      <c r="T59" s="453"/>
      <c r="U59" s="246"/>
      <c r="V59" s="225"/>
      <c r="W59" s="267"/>
      <c r="X59" s="268"/>
      <c r="Y59" s="269"/>
      <c r="Z59" s="270">
        <f t="shared" si="24"/>
        <v>0</v>
      </c>
      <c r="AA59" s="453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IL59" s="249"/>
      <c r="IM59" s="249"/>
      <c r="IN59" s="249"/>
      <c r="IO59" s="249"/>
    </row>
    <row r="60" spans="1:249" ht="20" customHeight="1">
      <c r="A60" s="446" t="s">
        <v>342</v>
      </c>
      <c r="B60" s="447"/>
      <c r="C60" s="447"/>
      <c r="D60" s="447"/>
      <c r="E60" s="448"/>
      <c r="F60" s="271">
        <f>F62</f>
        <v>0</v>
      </c>
      <c r="G60" s="246"/>
      <c r="H60" s="446" t="s">
        <v>342</v>
      </c>
      <c r="I60" s="447"/>
      <c r="J60" s="447"/>
      <c r="K60" s="447"/>
      <c r="L60" s="448"/>
      <c r="M60" s="271">
        <f>M62</f>
        <v>0</v>
      </c>
      <c r="N60" s="246"/>
      <c r="O60" s="446" t="s">
        <v>342</v>
      </c>
      <c r="P60" s="447"/>
      <c r="Q60" s="447"/>
      <c r="R60" s="447"/>
      <c r="S60" s="448"/>
      <c r="T60" s="271">
        <f>T62</f>
        <v>0</v>
      </c>
      <c r="U60" s="246"/>
      <c r="V60" s="446" t="s">
        <v>342</v>
      </c>
      <c r="W60" s="447"/>
      <c r="X60" s="447"/>
      <c r="Y60" s="447"/>
      <c r="Z60" s="448"/>
      <c r="AA60" s="271">
        <f>AA62</f>
        <v>0</v>
      </c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IL60" s="249"/>
      <c r="IM60" s="249"/>
      <c r="IN60" s="249"/>
      <c r="IO60" s="249"/>
    </row>
    <row r="61" spans="1:249" ht="20" customHeight="1">
      <c r="A61" s="273" t="s">
        <v>335</v>
      </c>
      <c r="B61" s="252" t="s">
        <v>336</v>
      </c>
      <c r="C61" s="253" t="s">
        <v>369</v>
      </c>
      <c r="D61" s="254" t="s">
        <v>405</v>
      </c>
      <c r="E61" s="254" t="s">
        <v>370</v>
      </c>
      <c r="F61" s="272"/>
      <c r="G61" s="246"/>
      <c r="H61" s="273" t="s">
        <v>335</v>
      </c>
      <c r="I61" s="252" t="s">
        <v>336</v>
      </c>
      <c r="J61" s="253" t="s">
        <v>369</v>
      </c>
      <c r="K61" s="254" t="s">
        <v>405</v>
      </c>
      <c r="L61" s="254" t="s">
        <v>370</v>
      </c>
      <c r="M61" s="272"/>
      <c r="N61" s="246"/>
      <c r="O61" s="273" t="s">
        <v>335</v>
      </c>
      <c r="P61" s="252" t="s">
        <v>336</v>
      </c>
      <c r="Q61" s="253" t="s">
        <v>369</v>
      </c>
      <c r="R61" s="254" t="s">
        <v>405</v>
      </c>
      <c r="S61" s="254" t="s">
        <v>370</v>
      </c>
      <c r="T61" s="272"/>
      <c r="U61" s="246"/>
      <c r="V61" s="273" t="s">
        <v>335</v>
      </c>
      <c r="W61" s="252" t="s">
        <v>336</v>
      </c>
      <c r="X61" s="253" t="s">
        <v>369</v>
      </c>
      <c r="Y61" s="254" t="s">
        <v>405</v>
      </c>
      <c r="Z61" s="254" t="s">
        <v>370</v>
      </c>
      <c r="AA61" s="272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  <c r="AM61" s="246"/>
      <c r="AN61" s="246"/>
      <c r="AO61" s="246"/>
      <c r="AP61" s="246"/>
      <c r="AQ61" s="246"/>
      <c r="AR61" s="246"/>
      <c r="AS61" s="246"/>
      <c r="AT61" s="246"/>
      <c r="AU61" s="246"/>
      <c r="AV61" s="246"/>
      <c r="IL61" s="249"/>
      <c r="IM61" s="249"/>
      <c r="IN61" s="249"/>
      <c r="IO61" s="249"/>
    </row>
    <row r="62" spans="1:249" ht="49" customHeight="1">
      <c r="A62" s="224"/>
      <c r="B62" s="255"/>
      <c r="C62" s="263"/>
      <c r="D62" s="283"/>
      <c r="E62" s="258">
        <f t="shared" si="0"/>
        <v>0</v>
      </c>
      <c r="F62" s="284">
        <f>E62</f>
        <v>0</v>
      </c>
      <c r="G62" s="246"/>
      <c r="H62" s="238"/>
      <c r="I62" s="285"/>
      <c r="J62" s="286"/>
      <c r="K62" s="287"/>
      <c r="L62" s="288">
        <f t="shared" ref="L62" si="25">J62*K62</f>
        <v>0</v>
      </c>
      <c r="M62" s="289">
        <f>L62</f>
        <v>0</v>
      </c>
      <c r="N62" s="246"/>
      <c r="O62" s="238"/>
      <c r="P62" s="285"/>
      <c r="Q62" s="286"/>
      <c r="R62" s="287"/>
      <c r="S62" s="288">
        <f t="shared" ref="S62" si="26">Q62*R62</f>
        <v>0</v>
      </c>
      <c r="T62" s="289">
        <f>S62</f>
        <v>0</v>
      </c>
      <c r="U62" s="246"/>
      <c r="V62" s="239"/>
      <c r="W62" s="290"/>
      <c r="X62" s="291"/>
      <c r="Y62" s="292"/>
      <c r="Z62" s="293">
        <f t="shared" ref="Z62" si="27">X62*Y62</f>
        <v>0</v>
      </c>
      <c r="AA62" s="294">
        <f>Z62</f>
        <v>0</v>
      </c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  <c r="AM62" s="246"/>
      <c r="AN62" s="246"/>
      <c r="AO62" s="246"/>
      <c r="AP62" s="246"/>
      <c r="AQ62" s="246"/>
      <c r="AR62" s="246"/>
      <c r="AS62" s="246"/>
      <c r="AT62" s="246"/>
      <c r="AU62" s="246"/>
      <c r="AV62" s="246"/>
      <c r="IL62" s="249"/>
      <c r="IM62" s="249"/>
      <c r="IN62" s="249"/>
      <c r="IO62" s="249"/>
    </row>
    <row r="63" spans="1:249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IN63" s="249"/>
      <c r="IO63" s="249"/>
    </row>
    <row r="64" spans="1:249" ht="36" customHeight="1">
      <c r="A64" s="439" t="s">
        <v>399</v>
      </c>
      <c r="B64" s="440"/>
      <c r="C64" s="440"/>
      <c r="D64" s="440"/>
      <c r="E64" s="441"/>
      <c r="F64" s="295">
        <f>F7+F20+F33+F46</f>
        <v>0</v>
      </c>
      <c r="G64" s="246"/>
      <c r="H64" s="439" t="s">
        <v>399</v>
      </c>
      <c r="I64" s="440"/>
      <c r="J64" s="440"/>
      <c r="K64" s="440"/>
      <c r="L64" s="441"/>
      <c r="M64" s="295">
        <f>M7+M20+M33+M46</f>
        <v>0</v>
      </c>
      <c r="N64" s="246"/>
      <c r="O64" s="439" t="s">
        <v>399</v>
      </c>
      <c r="P64" s="440"/>
      <c r="Q64" s="440"/>
      <c r="R64" s="440"/>
      <c r="S64" s="441"/>
      <c r="T64" s="295">
        <f>T7+T20+T33+T46</f>
        <v>0</v>
      </c>
      <c r="U64" s="246"/>
      <c r="V64" s="439" t="s">
        <v>399</v>
      </c>
      <c r="W64" s="440"/>
      <c r="X64" s="440"/>
      <c r="Y64" s="440"/>
      <c r="Z64" s="441"/>
      <c r="AA64" s="295">
        <f>AA7+AA20+AA33+AA46</f>
        <v>0</v>
      </c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IN64" s="249"/>
      <c r="IO64" s="249"/>
    </row>
    <row r="65" spans="1:48" s="249" customFormat="1">
      <c r="A65" s="248"/>
      <c r="B65" s="248"/>
      <c r="C65" s="248"/>
      <c r="D65" s="248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  <c r="AM65" s="246"/>
      <c r="AN65" s="246"/>
      <c r="AO65" s="246"/>
      <c r="AP65" s="246"/>
      <c r="AQ65" s="246"/>
      <c r="AR65" s="246"/>
      <c r="AS65" s="246"/>
      <c r="AT65" s="246"/>
      <c r="AU65" s="246"/>
      <c r="AV65" s="246"/>
    </row>
    <row r="66" spans="1:48" s="249" customFormat="1" ht="30" customHeight="1">
      <c r="A66" s="445" t="str">
        <f>CONCATENATE("DÉPENSES DIRECTES DES PARTENAIRES FINANCIERS ANNÉE ",'1. Description générale'!A31)</f>
        <v>DÉPENSES DIRECTES DES PARTENAIRES FINANCIERS ANNÉE 1904</v>
      </c>
      <c r="B66" s="445"/>
      <c r="C66" s="445"/>
      <c r="D66" s="445"/>
      <c r="E66" s="445"/>
      <c r="F66" s="445"/>
      <c r="G66" s="246"/>
      <c r="H66" s="445" t="str">
        <f>CONCATENATE("DÉPENSES DIRECTES DES PARTENAIRES FINANCIERS ANNÉE ",'1. Description générale'!A32)</f>
        <v>DÉPENSES DIRECTES DES PARTENAIRES FINANCIERS ANNÉE -</v>
      </c>
      <c r="I66" s="445"/>
      <c r="J66" s="445"/>
      <c r="K66" s="445"/>
      <c r="L66" s="445"/>
      <c r="M66" s="445"/>
      <c r="N66" s="246"/>
      <c r="O66" s="445" t="str">
        <f>CONCATENATE("DÉPENSES DIRECTES DES PARTENAIRES FINANCIERS ANNÉE ",'1. Description générale'!A33)</f>
        <v>DÉPENSES DIRECTES DES PARTENAIRES FINANCIERS ANNÉE -</v>
      </c>
      <c r="P66" s="445"/>
      <c r="Q66" s="445"/>
      <c r="R66" s="445"/>
      <c r="S66" s="445"/>
      <c r="T66" s="445"/>
      <c r="U66" s="246"/>
      <c r="V66" s="445" t="str">
        <f>CONCATENATE("DÉPENSES DIRECTES DES PARTENAIRES FINANCIERS ANNÉE ",'1. Description générale'!A34)</f>
        <v>DÉPENSES DIRECTES DES PARTENAIRES FINANCIERS ANNÉE -</v>
      </c>
      <c r="W66" s="445"/>
      <c r="X66" s="445"/>
      <c r="Y66" s="445"/>
      <c r="Z66" s="445"/>
      <c r="AA66" s="445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  <c r="AM66" s="246"/>
      <c r="AN66" s="246"/>
      <c r="AO66" s="246"/>
      <c r="AP66" s="246"/>
      <c r="AQ66" s="246"/>
      <c r="AR66" s="246"/>
      <c r="AS66" s="246"/>
      <c r="AT66" s="246"/>
      <c r="AU66" s="246"/>
      <c r="AV66" s="246"/>
    </row>
    <row r="67" spans="1:48" s="249" customFormat="1" ht="26" customHeight="1">
      <c r="A67" s="296" t="s">
        <v>96</v>
      </c>
      <c r="B67" s="442" t="s">
        <v>95</v>
      </c>
      <c r="C67" s="443"/>
      <c r="D67" s="442" t="s">
        <v>97</v>
      </c>
      <c r="E67" s="444"/>
      <c r="F67" s="297" t="s">
        <v>253</v>
      </c>
      <c r="G67" s="246"/>
      <c r="H67" s="296" t="s">
        <v>96</v>
      </c>
      <c r="I67" s="442" t="s">
        <v>95</v>
      </c>
      <c r="J67" s="443"/>
      <c r="K67" s="442" t="s">
        <v>97</v>
      </c>
      <c r="L67" s="444"/>
      <c r="M67" s="297" t="s">
        <v>253</v>
      </c>
      <c r="N67" s="246"/>
      <c r="O67" s="296" t="s">
        <v>96</v>
      </c>
      <c r="P67" s="442" t="s">
        <v>95</v>
      </c>
      <c r="Q67" s="443"/>
      <c r="R67" s="442" t="s">
        <v>97</v>
      </c>
      <c r="S67" s="444"/>
      <c r="T67" s="297" t="s">
        <v>253</v>
      </c>
      <c r="U67" s="246"/>
      <c r="V67" s="296" t="s">
        <v>96</v>
      </c>
      <c r="W67" s="442" t="s">
        <v>95</v>
      </c>
      <c r="X67" s="443"/>
      <c r="Y67" s="442" t="s">
        <v>97</v>
      </c>
      <c r="Z67" s="444"/>
      <c r="AA67" s="297" t="s">
        <v>253</v>
      </c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</row>
    <row r="68" spans="1:48" s="249" customFormat="1" ht="20" customHeight="1">
      <c r="A68" s="298"/>
      <c r="B68" s="434"/>
      <c r="C68" s="435"/>
      <c r="D68" s="299"/>
      <c r="E68" s="300"/>
      <c r="F68" s="301"/>
      <c r="G68" s="246"/>
      <c r="H68" s="298"/>
      <c r="I68" s="434"/>
      <c r="J68" s="435"/>
      <c r="K68" s="299"/>
      <c r="L68" s="300"/>
      <c r="M68" s="301"/>
      <c r="N68" s="246"/>
      <c r="O68" s="298"/>
      <c r="P68" s="434"/>
      <c r="Q68" s="435"/>
      <c r="R68" s="299"/>
      <c r="S68" s="300"/>
      <c r="T68" s="301"/>
      <c r="U68" s="246"/>
      <c r="V68" s="298"/>
      <c r="W68" s="434"/>
      <c r="X68" s="435"/>
      <c r="Y68" s="299"/>
      <c r="Z68" s="300"/>
      <c r="AA68" s="301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6"/>
      <c r="AN68" s="246"/>
      <c r="AO68" s="246"/>
      <c r="AP68" s="246"/>
      <c r="AQ68" s="246"/>
      <c r="AR68" s="246"/>
      <c r="AS68" s="246"/>
      <c r="AT68" s="246"/>
      <c r="AU68" s="246"/>
      <c r="AV68" s="246"/>
    </row>
    <row r="69" spans="1:48" s="249" customFormat="1" ht="20" customHeight="1">
      <c r="A69" s="298"/>
      <c r="B69" s="434"/>
      <c r="C69" s="435"/>
      <c r="D69" s="299"/>
      <c r="E69" s="300"/>
      <c r="F69" s="301"/>
      <c r="G69" s="246"/>
      <c r="H69" s="298"/>
      <c r="I69" s="434"/>
      <c r="J69" s="435"/>
      <c r="K69" s="299"/>
      <c r="L69" s="300"/>
      <c r="M69" s="301"/>
      <c r="N69" s="246"/>
      <c r="O69" s="298"/>
      <c r="P69" s="434"/>
      <c r="Q69" s="435"/>
      <c r="R69" s="299"/>
      <c r="S69" s="300"/>
      <c r="T69" s="301"/>
      <c r="U69" s="246"/>
      <c r="V69" s="298"/>
      <c r="W69" s="434"/>
      <c r="X69" s="435"/>
      <c r="Y69" s="299"/>
      <c r="Z69" s="300"/>
      <c r="AA69" s="301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6"/>
      <c r="AN69" s="246"/>
      <c r="AO69" s="246"/>
      <c r="AP69" s="246"/>
      <c r="AQ69" s="246"/>
      <c r="AR69" s="246"/>
      <c r="AS69" s="246"/>
      <c r="AT69" s="246"/>
      <c r="AU69" s="246"/>
      <c r="AV69" s="246"/>
    </row>
    <row r="70" spans="1:48" s="249" customFormat="1" ht="20" customHeight="1">
      <c r="A70" s="302"/>
      <c r="B70" s="434"/>
      <c r="C70" s="435"/>
      <c r="D70" s="299"/>
      <c r="E70" s="300"/>
      <c r="F70" s="301"/>
      <c r="G70" s="246"/>
      <c r="H70" s="302"/>
      <c r="I70" s="434"/>
      <c r="J70" s="435"/>
      <c r="K70" s="299"/>
      <c r="L70" s="300"/>
      <c r="M70" s="301"/>
      <c r="N70" s="246"/>
      <c r="O70" s="302"/>
      <c r="P70" s="434"/>
      <c r="Q70" s="435"/>
      <c r="R70" s="299"/>
      <c r="S70" s="300"/>
      <c r="T70" s="301"/>
      <c r="U70" s="246"/>
      <c r="V70" s="302"/>
      <c r="W70" s="434"/>
      <c r="X70" s="435"/>
      <c r="Y70" s="299"/>
      <c r="Z70" s="300"/>
      <c r="AA70" s="301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  <c r="AM70" s="246"/>
      <c r="AN70" s="246"/>
      <c r="AO70" s="246"/>
      <c r="AP70" s="246"/>
      <c r="AQ70" s="246"/>
      <c r="AR70" s="246"/>
      <c r="AS70" s="246"/>
      <c r="AT70" s="246"/>
      <c r="AU70" s="246"/>
      <c r="AV70" s="246"/>
    </row>
    <row r="71" spans="1:48" s="249" customFormat="1" ht="35" customHeight="1">
      <c r="A71" s="436" t="s">
        <v>400</v>
      </c>
      <c r="B71" s="437"/>
      <c r="C71" s="437"/>
      <c r="D71" s="437"/>
      <c r="E71" s="438"/>
      <c r="F71" s="303">
        <f>F68+F69+F70</f>
        <v>0</v>
      </c>
      <c r="G71" s="246"/>
      <c r="H71" s="436" t="s">
        <v>400</v>
      </c>
      <c r="I71" s="437"/>
      <c r="J71" s="437"/>
      <c r="K71" s="437"/>
      <c r="L71" s="438"/>
      <c r="M71" s="303">
        <f>M68+M69+M70</f>
        <v>0</v>
      </c>
      <c r="N71" s="246"/>
      <c r="O71" s="436" t="s">
        <v>400</v>
      </c>
      <c r="P71" s="437"/>
      <c r="Q71" s="437"/>
      <c r="R71" s="437"/>
      <c r="S71" s="438"/>
      <c r="T71" s="303">
        <f>T68+T69+T70</f>
        <v>0</v>
      </c>
      <c r="U71" s="246"/>
      <c r="V71" s="436" t="s">
        <v>400</v>
      </c>
      <c r="W71" s="437"/>
      <c r="X71" s="437"/>
      <c r="Y71" s="437"/>
      <c r="Z71" s="438"/>
      <c r="AA71" s="303">
        <f>AA68+AA69+AA70</f>
        <v>0</v>
      </c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  <c r="AM71" s="246"/>
      <c r="AN71" s="246"/>
      <c r="AO71" s="246"/>
      <c r="AP71" s="246"/>
      <c r="AQ71" s="246"/>
      <c r="AR71" s="246"/>
      <c r="AS71" s="246"/>
      <c r="AT71" s="246"/>
      <c r="AU71" s="246"/>
      <c r="AV71" s="246"/>
    </row>
    <row r="72" spans="1:48" s="249" customFormat="1">
      <c r="A72" s="281"/>
      <c r="B72" s="281"/>
      <c r="C72" s="281"/>
      <c r="D72" s="281"/>
      <c r="E72" s="304"/>
      <c r="F72" s="281"/>
      <c r="G72" s="246"/>
      <c r="H72" s="281"/>
      <c r="I72" s="281"/>
      <c r="J72" s="281"/>
      <c r="K72" s="281"/>
      <c r="L72" s="304"/>
      <c r="M72" s="281"/>
      <c r="N72" s="246"/>
      <c r="O72" s="281"/>
      <c r="P72" s="281"/>
      <c r="Q72" s="281"/>
      <c r="R72" s="281"/>
      <c r="S72" s="304"/>
      <c r="T72" s="281"/>
      <c r="U72" s="246"/>
      <c r="V72" s="281"/>
      <c r="W72" s="281"/>
      <c r="X72" s="281"/>
      <c r="Y72" s="281"/>
      <c r="Z72" s="304"/>
      <c r="AA72" s="281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  <c r="AM72" s="246"/>
      <c r="AN72" s="246"/>
      <c r="AO72" s="246"/>
      <c r="AP72" s="246"/>
      <c r="AQ72" s="246"/>
      <c r="AR72" s="246"/>
      <c r="AS72" s="246"/>
      <c r="AT72" s="246"/>
      <c r="AU72" s="246"/>
      <c r="AV72" s="246"/>
    </row>
    <row r="73" spans="1:48" s="249" customFormat="1" ht="35" customHeight="1">
      <c r="A73" s="436" t="s">
        <v>9</v>
      </c>
      <c r="B73" s="437"/>
      <c r="C73" s="437"/>
      <c r="D73" s="437"/>
      <c r="E73" s="437"/>
      <c r="F73" s="305">
        <f>F64+F71</f>
        <v>0</v>
      </c>
      <c r="G73" s="246"/>
      <c r="H73" s="436" t="s">
        <v>9</v>
      </c>
      <c r="I73" s="437"/>
      <c r="J73" s="437"/>
      <c r="K73" s="437"/>
      <c r="L73" s="437"/>
      <c r="M73" s="305">
        <f>M64+M71</f>
        <v>0</v>
      </c>
      <c r="N73" s="246"/>
      <c r="O73" s="436" t="s">
        <v>9</v>
      </c>
      <c r="P73" s="437"/>
      <c r="Q73" s="437"/>
      <c r="R73" s="437"/>
      <c r="S73" s="437"/>
      <c r="T73" s="305">
        <f>T64+T71</f>
        <v>0</v>
      </c>
      <c r="U73" s="246"/>
      <c r="V73" s="436" t="s">
        <v>9</v>
      </c>
      <c r="W73" s="437"/>
      <c r="X73" s="437"/>
      <c r="Y73" s="437"/>
      <c r="Z73" s="437"/>
      <c r="AA73" s="305">
        <f>AA64+AA71</f>
        <v>0</v>
      </c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  <c r="AM73" s="246"/>
      <c r="AN73" s="246"/>
      <c r="AO73" s="246"/>
      <c r="AP73" s="246"/>
      <c r="AQ73" s="246"/>
      <c r="AR73" s="246"/>
      <c r="AS73" s="246"/>
      <c r="AT73" s="246"/>
      <c r="AU73" s="246"/>
      <c r="AV73" s="246"/>
    </row>
    <row r="74" spans="1:48" s="249" customFormat="1" ht="11" customHeight="1">
      <c r="A74" s="281"/>
      <c r="B74" s="281"/>
      <c r="C74" s="281"/>
      <c r="D74" s="281"/>
      <c r="E74" s="304"/>
      <c r="F74" s="281"/>
      <c r="G74" s="10"/>
      <c r="H74" s="10"/>
      <c r="I74" s="10"/>
      <c r="J74" s="10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6"/>
      <c r="AO74" s="246"/>
      <c r="AP74" s="246"/>
      <c r="AQ74" s="246"/>
      <c r="AR74" s="246"/>
      <c r="AS74" s="246"/>
      <c r="AT74" s="246"/>
      <c r="AU74" s="246"/>
      <c r="AV74" s="246"/>
    </row>
    <row r="75" spans="1:48" s="249" customFormat="1" ht="14" customHeight="1">
      <c r="A75" s="332" t="s">
        <v>289</v>
      </c>
      <c r="B75" s="333"/>
      <c r="C75" s="333"/>
      <c r="D75" s="333"/>
      <c r="E75" s="333"/>
      <c r="F75" s="333"/>
      <c r="G75" s="246"/>
      <c r="H75" s="246"/>
      <c r="I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46"/>
      <c r="AP75" s="246"/>
      <c r="AQ75" s="246"/>
      <c r="AR75" s="246"/>
      <c r="AS75" s="246"/>
      <c r="AT75" s="246"/>
      <c r="AU75" s="246"/>
      <c r="AV75" s="246"/>
    </row>
    <row r="76" spans="1:48" s="249" customFormat="1">
      <c r="A76" s="335"/>
      <c r="B76" s="336"/>
      <c r="C76" s="336"/>
      <c r="D76" s="336"/>
      <c r="E76" s="336"/>
      <c r="F76" s="33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  <c r="AM76" s="246"/>
      <c r="AN76" s="246"/>
      <c r="AO76" s="246"/>
      <c r="AP76" s="246"/>
      <c r="AQ76" s="246"/>
      <c r="AR76" s="246"/>
      <c r="AS76" s="246"/>
      <c r="AT76" s="246"/>
      <c r="AU76" s="246"/>
      <c r="AV76" s="246"/>
    </row>
    <row r="77" spans="1:48" s="249" customFormat="1">
      <c r="A77" s="335"/>
      <c r="B77" s="336"/>
      <c r="C77" s="336"/>
      <c r="D77" s="336"/>
      <c r="E77" s="336"/>
      <c r="F77" s="33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  <c r="AM77" s="246"/>
      <c r="AN77" s="246"/>
      <c r="AO77" s="246"/>
      <c r="AP77" s="246"/>
      <c r="AQ77" s="246"/>
      <c r="AR77" s="246"/>
      <c r="AS77" s="246"/>
      <c r="AT77" s="246"/>
      <c r="AU77" s="246"/>
      <c r="AV77" s="246"/>
    </row>
    <row r="78" spans="1:48" s="249" customFormat="1" ht="48" customHeight="1">
      <c r="A78" s="457"/>
      <c r="B78" s="458"/>
      <c r="C78" s="458"/>
      <c r="D78" s="458"/>
      <c r="E78" s="458"/>
      <c r="F78" s="458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  <c r="AM78" s="246"/>
      <c r="AN78" s="246"/>
      <c r="AO78" s="246"/>
      <c r="AP78" s="246"/>
      <c r="AQ78" s="246"/>
      <c r="AR78" s="246"/>
      <c r="AS78" s="246"/>
      <c r="AT78" s="246"/>
      <c r="AU78" s="246"/>
      <c r="AV78" s="246"/>
    </row>
    <row r="79" spans="1:48" s="249" customFormat="1" ht="30" customHeight="1">
      <c r="A79" s="466" t="s">
        <v>30</v>
      </c>
      <c r="B79" s="466"/>
      <c r="C79" s="466"/>
      <c r="D79" s="466"/>
      <c r="E79" s="466"/>
      <c r="F79" s="46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  <c r="AM79" s="246"/>
      <c r="AN79" s="246"/>
      <c r="AO79" s="246"/>
      <c r="AP79" s="246"/>
      <c r="AQ79" s="246"/>
      <c r="AR79" s="246"/>
      <c r="AS79" s="246"/>
      <c r="AT79" s="246"/>
      <c r="AU79" s="246"/>
      <c r="AV79" s="246"/>
    </row>
    <row r="80" spans="1:48" s="249" customFormat="1" ht="24" customHeight="1">
      <c r="A80" s="306" t="s">
        <v>168</v>
      </c>
      <c r="B80" s="306" t="s">
        <v>11</v>
      </c>
      <c r="C80" s="465" t="s">
        <v>97</v>
      </c>
      <c r="D80" s="465"/>
      <c r="E80" s="465"/>
      <c r="F80" s="465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6"/>
      <c r="AQ80" s="246"/>
      <c r="AR80" s="246"/>
      <c r="AS80" s="246"/>
      <c r="AT80" s="246"/>
      <c r="AU80" s="246"/>
      <c r="AV80" s="246"/>
    </row>
    <row r="81" spans="1:48" ht="19" customHeight="1">
      <c r="A81" s="307" t="s">
        <v>23</v>
      </c>
      <c r="B81" s="301"/>
      <c r="C81" s="465"/>
      <c r="D81" s="465"/>
      <c r="E81" s="465"/>
      <c r="F81" s="465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  <c r="AM81" s="246"/>
      <c r="AN81" s="246"/>
      <c r="AO81" s="246"/>
      <c r="AP81" s="246"/>
      <c r="AQ81" s="246"/>
      <c r="AR81" s="246"/>
      <c r="AS81" s="246"/>
      <c r="AT81" s="246"/>
      <c r="AU81" s="246"/>
      <c r="AV81" s="246"/>
    </row>
    <row r="82" spans="1:48" ht="19" customHeight="1">
      <c r="A82" s="307" t="s">
        <v>272</v>
      </c>
      <c r="B82" s="301"/>
      <c r="C82" s="467"/>
      <c r="D82" s="467"/>
      <c r="E82" s="467"/>
      <c r="F82" s="467"/>
      <c r="J82" s="246"/>
    </row>
    <row r="83" spans="1:48" ht="19" customHeight="1">
      <c r="A83" s="307" t="s">
        <v>273</v>
      </c>
      <c r="B83" s="301"/>
      <c r="C83" s="467"/>
      <c r="D83" s="467"/>
      <c r="E83" s="467"/>
      <c r="F83" s="467"/>
      <c r="J83" s="246"/>
    </row>
    <row r="84" spans="1:48" ht="19" customHeight="1">
      <c r="A84" s="307" t="s">
        <v>274</v>
      </c>
      <c r="B84" s="301"/>
      <c r="C84" s="467"/>
      <c r="D84" s="467"/>
      <c r="E84" s="467"/>
      <c r="F84" s="467"/>
      <c r="J84" s="246"/>
    </row>
    <row r="85" spans="1:48" ht="19" customHeight="1">
      <c r="A85" s="307" t="s">
        <v>275</v>
      </c>
      <c r="B85" s="301"/>
      <c r="C85" s="467"/>
      <c r="D85" s="467"/>
      <c r="E85" s="467"/>
      <c r="F85" s="467"/>
      <c r="J85" s="246"/>
    </row>
    <row r="86" spans="1:48" ht="21" customHeight="1">
      <c r="A86" s="307" t="s">
        <v>276</v>
      </c>
      <c r="B86" s="301"/>
      <c r="C86" s="467"/>
      <c r="D86" s="467"/>
      <c r="E86" s="467"/>
      <c r="F86" s="467"/>
      <c r="J86" s="246"/>
    </row>
    <row r="87" spans="1:48" ht="20" customHeight="1">
      <c r="A87" s="309" t="s">
        <v>10</v>
      </c>
      <c r="B87" s="310">
        <f>SUM(B81:B86)</f>
        <v>0</v>
      </c>
      <c r="C87" s="246"/>
      <c r="D87" s="246"/>
      <c r="E87" s="246"/>
      <c r="F87" s="246"/>
      <c r="G87" s="246"/>
    </row>
    <row r="88" spans="1:48" ht="20" customHeight="1">
      <c r="A88" s="311" t="s">
        <v>131</v>
      </c>
      <c r="B88" s="312">
        <f>B81+(IF(C82="Finance la collectivité",B82,0))+(IF(C83="Finance la collectivité",B83,0))+(IF(C84="Finance la collectivité",B84,0))+(IF(C85="Finance la collectivité",B85,0))+(IF(C86="Finance la collectivité",B86,0))</f>
        <v>0</v>
      </c>
      <c r="C88" s="246"/>
      <c r="D88" s="246"/>
      <c r="E88" s="246"/>
      <c r="F88" s="246"/>
      <c r="G88" s="246"/>
    </row>
    <row r="89" spans="1:48" ht="29" customHeight="1">
      <c r="A89" s="321" t="s">
        <v>132</v>
      </c>
      <c r="B89" s="312">
        <f>(IF(C83="Finance la collectivité",0,B83))+(IF(C84="Finance la collectivité",0,B84))+(IF(C85="Finance la collectivité",0,B85))+(IF(C86="Finance la collectivité",0,B86))+(IF(C82="Finance la collectivité",0,B82))</f>
        <v>0</v>
      </c>
      <c r="C89" s="246"/>
      <c r="D89" s="246"/>
      <c r="E89" s="246"/>
      <c r="F89" s="246"/>
      <c r="G89" s="246"/>
    </row>
    <row r="94" spans="1:48">
      <c r="A94" s="10"/>
      <c r="B94" s="10"/>
      <c r="C94" s="10"/>
      <c r="D94" s="10"/>
      <c r="E94" s="10"/>
    </row>
    <row r="95" spans="1:48">
      <c r="A95" s="10"/>
      <c r="B95" s="10"/>
      <c r="C95" s="10"/>
      <c r="D95" s="10"/>
      <c r="E95" s="10"/>
    </row>
    <row r="96" spans="1:48">
      <c r="A96" s="10"/>
      <c r="B96" s="10"/>
      <c r="C96" s="10"/>
      <c r="D96" s="10"/>
      <c r="E96" s="10"/>
    </row>
    <row r="97" spans="1:5">
      <c r="A97" s="10"/>
      <c r="B97" s="10"/>
      <c r="C97" s="10"/>
      <c r="D97" s="10"/>
      <c r="E97" s="10"/>
    </row>
    <row r="98" spans="1:5">
      <c r="A98" s="10"/>
      <c r="B98" s="10"/>
      <c r="C98" s="10"/>
      <c r="D98" s="10"/>
      <c r="E98" s="10"/>
    </row>
    <row r="99" spans="1:5">
      <c r="A99" s="10"/>
      <c r="B99" s="10"/>
      <c r="C99" s="10"/>
      <c r="D99" s="10"/>
      <c r="E99" s="10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>
      <c r="A106" s="10"/>
      <c r="B106" s="10"/>
      <c r="C106" s="10"/>
      <c r="D106" s="10"/>
      <c r="E106" s="10"/>
    </row>
    <row r="107" spans="1:5">
      <c r="A107" s="10"/>
      <c r="B107" s="10"/>
      <c r="C107" s="10"/>
      <c r="D107" s="10"/>
      <c r="E107" s="10"/>
    </row>
    <row r="108" spans="1:5">
      <c r="A108" s="10"/>
      <c r="B108" s="10"/>
      <c r="C108" s="10"/>
      <c r="D108" s="10"/>
      <c r="E108" s="10"/>
    </row>
    <row r="109" spans="1:5">
      <c r="A109" s="10"/>
      <c r="B109" s="10"/>
      <c r="C109" s="10"/>
      <c r="D109" s="10"/>
      <c r="E109" s="10"/>
    </row>
    <row r="110" spans="1:5">
      <c r="A110" s="10"/>
      <c r="B110" s="10"/>
      <c r="C110" s="10"/>
      <c r="D110" s="10"/>
      <c r="E110" s="10"/>
    </row>
    <row r="111" spans="1:5">
      <c r="A111" s="10"/>
      <c r="B111" s="10"/>
      <c r="C111" s="10"/>
      <c r="D111" s="10"/>
      <c r="E111" s="10"/>
    </row>
    <row r="112" spans="1:5">
      <c r="A112" s="10"/>
      <c r="B112" s="10"/>
      <c r="C112" s="10"/>
      <c r="D112" s="10"/>
      <c r="E112" s="10"/>
    </row>
    <row r="113" spans="1:5">
      <c r="A113" s="10"/>
      <c r="B113" s="10"/>
      <c r="C113" s="10"/>
      <c r="D113" s="10"/>
      <c r="E113" s="10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>
      <c r="A121" s="10"/>
      <c r="B121" s="10"/>
      <c r="C121" s="10"/>
      <c r="D121" s="10"/>
      <c r="E121" s="10"/>
    </row>
    <row r="122" spans="1:5">
      <c r="A122" s="10"/>
      <c r="B122" s="10"/>
      <c r="C122" s="10"/>
      <c r="D122" s="10"/>
      <c r="E122" s="10"/>
    </row>
    <row r="123" spans="1:5">
      <c r="A123" s="10"/>
      <c r="B123" s="10"/>
      <c r="C123" s="10"/>
      <c r="D123" s="10"/>
      <c r="E123" s="10"/>
    </row>
    <row r="124" spans="1:5">
      <c r="A124" s="10"/>
      <c r="B124" s="10"/>
      <c r="C124" s="10"/>
      <c r="D124" s="10"/>
      <c r="E124" s="10"/>
    </row>
    <row r="125" spans="1:5">
      <c r="A125" s="10"/>
      <c r="B125" s="10"/>
      <c r="C125" s="10"/>
      <c r="D125" s="10"/>
      <c r="E125" s="10"/>
    </row>
    <row r="126" spans="1:5">
      <c r="A126" s="10"/>
      <c r="B126" s="10"/>
      <c r="C126" s="10"/>
      <c r="D126" s="10"/>
      <c r="E126" s="10"/>
    </row>
    <row r="127" spans="1:5">
      <c r="A127" s="10"/>
      <c r="B127" s="10"/>
      <c r="C127" s="10"/>
      <c r="D127" s="10"/>
      <c r="E127" s="10"/>
    </row>
    <row r="128" spans="1:5">
      <c r="A128" s="10"/>
      <c r="B128" s="10"/>
      <c r="C128" s="10"/>
      <c r="D128" s="10"/>
      <c r="E128" s="10"/>
    </row>
    <row r="129" spans="1:5">
      <c r="A129" s="10"/>
      <c r="B129" s="10"/>
      <c r="C129" s="10"/>
      <c r="D129" s="10"/>
      <c r="E129" s="10"/>
    </row>
    <row r="130" spans="1:5">
      <c r="A130" s="10"/>
      <c r="B130" s="10"/>
      <c r="C130" s="10"/>
      <c r="D130" s="10"/>
      <c r="E130" s="10"/>
    </row>
    <row r="131" spans="1:5">
      <c r="A131" s="10"/>
      <c r="B131" s="10"/>
      <c r="C131" s="10"/>
      <c r="D131" s="10"/>
      <c r="E131" s="10"/>
    </row>
    <row r="132" spans="1:5">
      <c r="A132" s="10"/>
      <c r="B132" s="10"/>
      <c r="C132" s="10"/>
      <c r="D132" s="10"/>
      <c r="E132" s="10"/>
    </row>
    <row r="133" spans="1:5">
      <c r="A133" s="10"/>
      <c r="B133" s="10"/>
      <c r="C133" s="10"/>
      <c r="D133" s="10"/>
      <c r="E133" s="10"/>
    </row>
    <row r="134" spans="1:5">
      <c r="A134" s="10"/>
      <c r="B134" s="10"/>
      <c r="C134" s="10"/>
      <c r="D134" s="10"/>
      <c r="E134" s="10"/>
    </row>
  </sheetData>
  <sheetProtection sheet="1" objects="1" scenarios="1" formatCells="0" formatColumns="0" formatRows="0" selectLockedCells="1"/>
  <mergeCells count="113">
    <mergeCell ref="C84:F84"/>
    <mergeCell ref="C85:F85"/>
    <mergeCell ref="C86:F86"/>
    <mergeCell ref="A1:F4"/>
    <mergeCell ref="A5:F5"/>
    <mergeCell ref="A6:E6"/>
    <mergeCell ref="A7:E7"/>
    <mergeCell ref="A20:E20"/>
    <mergeCell ref="A33:E33"/>
    <mergeCell ref="A46:E46"/>
    <mergeCell ref="A47:E47"/>
    <mergeCell ref="A60:E60"/>
    <mergeCell ref="A64:E64"/>
    <mergeCell ref="F9:F13"/>
    <mergeCell ref="F41:F45"/>
    <mergeCell ref="F35:F39"/>
    <mergeCell ref="F15:F19"/>
    <mergeCell ref="F22:F26"/>
    <mergeCell ref="F28:F32"/>
    <mergeCell ref="F49:F53"/>
    <mergeCell ref="F55:F59"/>
    <mergeCell ref="C82:F82"/>
    <mergeCell ref="C83:F83"/>
    <mergeCell ref="A73:E73"/>
    <mergeCell ref="H20:L20"/>
    <mergeCell ref="M22:M26"/>
    <mergeCell ref="M28:M32"/>
    <mergeCell ref="H46:L46"/>
    <mergeCell ref="H47:L47"/>
    <mergeCell ref="M49:M53"/>
    <mergeCell ref="M55:M59"/>
    <mergeCell ref="H33:L33"/>
    <mergeCell ref="M35:M39"/>
    <mergeCell ref="M41:M45"/>
    <mergeCell ref="C80:F80"/>
    <mergeCell ref="C81:F81"/>
    <mergeCell ref="O33:S33"/>
    <mergeCell ref="T35:T39"/>
    <mergeCell ref="T41:T45"/>
    <mergeCell ref="O46:S46"/>
    <mergeCell ref="O47:S47"/>
    <mergeCell ref="T49:T53"/>
    <mergeCell ref="T55:T59"/>
    <mergeCell ref="O60:S60"/>
    <mergeCell ref="O64:S64"/>
    <mergeCell ref="O73:S73"/>
    <mergeCell ref="A75:F78"/>
    <mergeCell ref="A79:F79"/>
    <mergeCell ref="H73:L73"/>
    <mergeCell ref="H60:L60"/>
    <mergeCell ref="H64:L64"/>
    <mergeCell ref="P68:Q68"/>
    <mergeCell ref="P69:Q69"/>
    <mergeCell ref="P70:Q70"/>
    <mergeCell ref="O71:S71"/>
    <mergeCell ref="AA22:AA26"/>
    <mergeCell ref="AA28:AA32"/>
    <mergeCell ref="H1:M4"/>
    <mergeCell ref="H5:M5"/>
    <mergeCell ref="H6:L6"/>
    <mergeCell ref="H7:L7"/>
    <mergeCell ref="V1:AA4"/>
    <mergeCell ref="V5:AA5"/>
    <mergeCell ref="V6:Z6"/>
    <mergeCell ref="V7:Z7"/>
    <mergeCell ref="V20:Z20"/>
    <mergeCell ref="AA9:AA13"/>
    <mergeCell ref="AA15:AA19"/>
    <mergeCell ref="O1:T4"/>
    <mergeCell ref="O5:T5"/>
    <mergeCell ref="O6:S6"/>
    <mergeCell ref="O7:S7"/>
    <mergeCell ref="T9:T13"/>
    <mergeCell ref="T15:T19"/>
    <mergeCell ref="O20:S20"/>
    <mergeCell ref="T22:T26"/>
    <mergeCell ref="T28:T32"/>
    <mergeCell ref="M9:M13"/>
    <mergeCell ref="M15:M19"/>
    <mergeCell ref="W67:X67"/>
    <mergeCell ref="V33:Z33"/>
    <mergeCell ref="V46:Z46"/>
    <mergeCell ref="V47:Z47"/>
    <mergeCell ref="V60:Z60"/>
    <mergeCell ref="AA49:AA53"/>
    <mergeCell ref="AA55:AA59"/>
    <mergeCell ref="AA35:AA39"/>
    <mergeCell ref="AA41:AA45"/>
    <mergeCell ref="Y67:Z67"/>
    <mergeCell ref="W68:X68"/>
    <mergeCell ref="W69:X69"/>
    <mergeCell ref="W70:X70"/>
    <mergeCell ref="V71:Z71"/>
    <mergeCell ref="V73:Z73"/>
    <mergeCell ref="V64:Z64"/>
    <mergeCell ref="B67:C67"/>
    <mergeCell ref="D67:E67"/>
    <mergeCell ref="B68:C68"/>
    <mergeCell ref="B69:C69"/>
    <mergeCell ref="B70:C70"/>
    <mergeCell ref="A66:F66"/>
    <mergeCell ref="A71:E71"/>
    <mergeCell ref="H66:M66"/>
    <mergeCell ref="I67:J67"/>
    <mergeCell ref="K67:L67"/>
    <mergeCell ref="I68:J68"/>
    <mergeCell ref="I69:J69"/>
    <mergeCell ref="I70:J70"/>
    <mergeCell ref="H71:L71"/>
    <mergeCell ref="R67:S67"/>
    <mergeCell ref="O66:T66"/>
    <mergeCell ref="P67:Q67"/>
    <mergeCell ref="V66:AA66"/>
  </mergeCells>
  <phoneticPr fontId="5" type="noConversion"/>
  <conditionalFormatting sqref="H5:M20 H62:M73 H61:J61 L61:M61 H55:M60 H54:J54 L54:M54 H49:M53 H48:J48 L48:M48 H41:M47 H40:J40 L40:M40 H35:M39 H34:J34 L34:M34 H28:M33 H27:J27 L27:M27 H22:M26 H21:J21 L21:M21">
    <cfRule type="expression" dxfId="11" priority="32">
      <formula>EXACT($H$5,"DÉPENSES PRÉVISIONNELLES DE LA COLLECTIVITÉ ANNÉE -")</formula>
    </cfRule>
  </conditionalFormatting>
  <conditionalFormatting sqref="O5:T20 O22:T26 O21:Q21 S21:T21 O28:T33 O27:Q27 S27:T27 O35:T39 O34:Q34 S34:T34 O41:T47 O40:Q40 S40:T40 O49:T53 O48:Q48 S48:T48 O55:T60 O54:Q54 S54:T54 O62:T73 O61:Q61 S61:T61">
    <cfRule type="expression" dxfId="10" priority="31">
      <formula>EXACT($O$5,"DÉPENSES PRÉVISIONNELLES DE LA COLLECTIVITÉ ANNÉE -")</formula>
    </cfRule>
  </conditionalFormatting>
  <conditionalFormatting sqref="V5:AA20 V62:AA73 V61:X61 Z61:AA61 V55:AA60 V54:X54 Z54:AA54 V49:AA53 V48:X48 Z48:AA48 V41:AA47 V40:X40 Z40:AA40 V35:AA39 V34:X34 Z34:AA34 V28:AA33 V27:X27 Z27:AA27 V22:AA26 V21:X21 Z21:AA21">
    <cfRule type="expression" dxfId="9" priority="30">
      <formula>EXACT($V$5,"DÉPENSES PRÉVISIONNELLES DE LA COLLECTIVITÉ ANNÉE -")</formula>
    </cfRule>
  </conditionalFormatting>
  <dataValidations count="6">
    <dataValidation type="list" allowBlank="1" showInputMessage="1" showErrorMessage="1" sqref="C82:C86" xr:uid="{00000000-0002-0000-0300-000000000000}">
      <formula1>Beneficiaire</formula1>
    </dataValidation>
    <dataValidation type="list" allowBlank="1" showInputMessage="1" showErrorMessage="1" sqref="A49:A53 A55:A59 V49:V53 H49:H53 H55:H59 V55:V59 O49:O53 O55:O59" xr:uid="{00000000-0002-0000-0300-000001000000}">
      <formula1>Formations</formula1>
    </dataValidation>
    <dataValidation type="list" allowBlank="1" showInputMessage="1" showErrorMessage="1" sqref="A35:A39 A41:A45 H35:H39 H41:H45 O35:O39 O41:O45 V35:V39 V41:V45" xr:uid="{00000000-0002-0000-0300-000002000000}">
      <formula1>Evaluation</formula1>
    </dataValidation>
    <dataValidation type="list" allowBlank="1" showInputMessage="1" showErrorMessage="1" sqref="A28:A32 A22:A26 H28:H32 H22:H26 O28:O32 O22:O26 V28:V32 V22:V26" xr:uid="{00000000-0002-0000-0300-000003000000}">
      <formula1>DSTBudget</formula1>
    </dataValidation>
    <dataValidation type="list" allowBlank="1" showInputMessage="1" showErrorMessage="1" sqref="A9:A13 A15:A19 H9:H13 H15:H19 O9:O13 O15:O19 V9:V13 V15:V19" xr:uid="{00000000-0002-0000-0300-000004000000}">
      <formula1>Animation</formula1>
    </dataValidation>
    <dataValidation type="list" allowBlank="1" showInputMessage="1" showErrorMessage="1" sqref="A62" xr:uid="{00000000-0002-0000-0300-000005000000}">
      <formula1>AccompMethodo</formula1>
    </dataValidation>
  </dataValidations>
  <pageMargins left="0.70866141732283461" right="0.70866141732283461" top="0.74803149606299213" bottom="0.74803149606299213" header="0.31496062992125984" footer="0.31496062992125984"/>
  <pageSetup paperSize="9" scale="49" firstPageNumber="0" fitToWidth="0" orientation="landscape"/>
  <headerFooter alignWithMargins="0"/>
  <ignoredErrors>
    <ignoredError sqref="E9:E13 E22:E26 E35:E39 E49:E53 E62 E15:E19 E28:E32 E41:E45 E55:E59 L62 L49:L59 L35:L45 L22:L32 L9:L19 S62 S49:S59 S35:S45 S22:S32 S9:S19 Z62 Z55:Z59 Z49:Z53 Z41:Z45 Z35:Z39 Z28:Z32 Z22:Z26 Z15:Z19 Z9:Z13" unlockedFormula="1"/>
  </ignoredError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0CF03B00-D36F-F248-9A8E-8AB4B0CF98AB}">
            <xm:f>EXACT('1. Description générale'!$E$112,"NON")</xm:f>
            <x14:dxf>
              <fill>
                <patternFill patternType="lightUp">
                  <fgColor theme="1"/>
                  <bgColor theme="0"/>
                </patternFill>
              </fill>
            </x14:dxf>
          </x14:cfRule>
          <xm:sqref>A8:F19 H8:M19 O8:T19 V8:AA19</xm:sqref>
        </x14:conditionalFormatting>
        <x14:conditionalFormatting xmlns:xm="http://schemas.microsoft.com/office/excel/2006/main">
          <x14:cfRule type="expression" priority="33" id="{F2C73890-5456-6340-8967-F61276471D57}">
            <xm:f>EXACT('1. Description générale'!$E$114,"NON")</xm:f>
            <x14:dxf>
              <fill>
                <patternFill patternType="lightUp">
                  <bgColor theme="0"/>
                </patternFill>
              </fill>
            </x14:dxf>
          </x14:cfRule>
          <xm:sqref>A34:F45 H34:M45 O34:T45 V34:AA45</xm:sqref>
        </x14:conditionalFormatting>
        <x14:conditionalFormatting xmlns:xm="http://schemas.microsoft.com/office/excel/2006/main">
          <x14:cfRule type="expression" priority="29" id="{92066992-5D6E-2440-A268-DB795286D343}">
            <xm:f>EXACT('1. Description générale'!$D$23,"NON")</xm:f>
            <x14:dxf>
              <fill>
                <patternFill patternType="lightUp">
                  <fgColor theme="1"/>
                  <bgColor theme="0"/>
                </patternFill>
              </fill>
            </x14:dxf>
          </x14:cfRule>
          <xm:sqref>A62:F62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W55"/>
  <sheetViews>
    <sheetView showGridLines="0" zoomScaleSheetLayoutView="81" workbookViewId="0">
      <selection activeCell="C16" sqref="C16"/>
    </sheetView>
  </sheetViews>
  <sheetFormatPr baseColWidth="10" defaultColWidth="9.6640625" defaultRowHeight="14"/>
  <cols>
    <col min="1" max="1" width="33.5" style="13" customWidth="1"/>
    <col min="2" max="2" width="10" style="13" customWidth="1"/>
    <col min="3" max="3" width="10" style="9" customWidth="1"/>
    <col min="4" max="4" width="14.1640625" style="9" customWidth="1"/>
    <col min="5" max="5" width="2.1640625" style="9" customWidth="1"/>
    <col min="6" max="6" width="29.1640625" style="9" customWidth="1"/>
    <col min="7" max="8" width="10" style="9" customWidth="1"/>
    <col min="9" max="9" width="14.1640625" style="9" customWidth="1"/>
    <col min="10" max="10" width="1.83203125" style="9" customWidth="1"/>
    <col min="11" max="11" width="32.83203125" style="9" bestFit="1" customWidth="1"/>
    <col min="12" max="13" width="10" style="9" customWidth="1"/>
    <col min="14" max="14" width="14.1640625" style="9" customWidth="1"/>
    <col min="15" max="15" width="2.1640625" style="9" customWidth="1"/>
    <col min="16" max="16" width="26.1640625" style="9" bestFit="1" customWidth="1"/>
    <col min="17" max="18" width="10" style="9" customWidth="1"/>
    <col min="19" max="19" width="14.1640625" style="9" customWidth="1"/>
    <col min="20" max="16384" width="9.6640625" style="9"/>
  </cols>
  <sheetData>
    <row r="1" spans="1:23" s="2" customFormat="1" ht="28" customHeight="1">
      <c r="A1" s="52"/>
      <c r="B1" s="335" t="s">
        <v>291</v>
      </c>
      <c r="C1" s="336"/>
      <c r="D1" s="336"/>
      <c r="E1" s="336"/>
      <c r="F1" s="336"/>
      <c r="G1" s="336"/>
      <c r="H1" s="336"/>
      <c r="I1" s="336"/>
      <c r="J1"/>
      <c r="K1"/>
      <c r="L1" s="335" t="s">
        <v>291</v>
      </c>
      <c r="M1" s="336"/>
      <c r="N1" s="336"/>
      <c r="O1" s="336"/>
      <c r="P1" s="336"/>
      <c r="Q1" s="336"/>
      <c r="R1" s="336"/>
      <c r="S1" s="336"/>
      <c r="T1"/>
      <c r="U1"/>
      <c r="V1"/>
      <c r="W1"/>
    </row>
    <row r="2" spans="1:23" s="2" customFormat="1" ht="21" customHeight="1">
      <c r="A2" s="51"/>
      <c r="B2" s="335"/>
      <c r="C2" s="336"/>
      <c r="D2" s="336"/>
      <c r="E2" s="336"/>
      <c r="F2" s="336"/>
      <c r="G2" s="336"/>
      <c r="H2" s="336"/>
      <c r="I2" s="336"/>
      <c r="J2"/>
      <c r="K2"/>
      <c r="L2" s="335"/>
      <c r="M2" s="336"/>
      <c r="N2" s="336"/>
      <c r="O2" s="336"/>
      <c r="P2" s="336"/>
      <c r="Q2" s="336"/>
      <c r="R2" s="336"/>
      <c r="S2" s="336"/>
      <c r="T2"/>
      <c r="U2"/>
      <c r="V2"/>
      <c r="W2"/>
    </row>
    <row r="3" spans="1:23" s="2" customFormat="1" ht="15" customHeight="1">
      <c r="A3"/>
      <c r="B3" s="335"/>
      <c r="C3" s="336"/>
      <c r="D3" s="336"/>
      <c r="E3" s="336"/>
      <c r="F3" s="336"/>
      <c r="G3" s="336"/>
      <c r="H3" s="336"/>
      <c r="I3" s="336"/>
      <c r="J3"/>
      <c r="K3"/>
      <c r="L3" s="335"/>
      <c r="M3" s="336"/>
      <c r="N3" s="336"/>
      <c r="O3" s="336"/>
      <c r="P3" s="336"/>
      <c r="Q3" s="336"/>
      <c r="R3" s="336"/>
      <c r="S3" s="336"/>
      <c r="T3"/>
      <c r="U3"/>
      <c r="V3"/>
      <c r="W3"/>
    </row>
    <row r="4" spans="1:23" s="2" customFormat="1" ht="13" customHeight="1" thickBot="1">
      <c r="A4" s="1"/>
      <c r="B4" s="475"/>
      <c r="C4" s="476"/>
      <c r="D4" s="476"/>
      <c r="E4" s="476"/>
      <c r="F4" s="476"/>
      <c r="G4" s="476"/>
      <c r="H4" s="476"/>
      <c r="I4" s="476"/>
      <c r="J4"/>
      <c r="K4"/>
      <c r="L4" s="475"/>
      <c r="M4" s="476"/>
      <c r="N4" s="476"/>
      <c r="O4" s="476"/>
      <c r="P4" s="476"/>
      <c r="Q4" s="476"/>
      <c r="R4" s="476"/>
      <c r="S4" s="476"/>
      <c r="T4"/>
      <c r="U4"/>
      <c r="V4"/>
      <c r="W4"/>
    </row>
    <row r="5" spans="1:23" ht="30" customHeight="1" thickBot="1">
      <c r="A5" s="468" t="str">
        <f>CONCATENATE("ANNEE ",'1. Description générale'!A31)</f>
        <v>ANNEE 1904</v>
      </c>
      <c r="B5" s="469"/>
      <c r="C5" s="469"/>
      <c r="D5" s="469"/>
      <c r="E5" s="469"/>
      <c r="F5" s="469"/>
      <c r="G5" s="469"/>
      <c r="H5" s="469"/>
      <c r="I5" s="470"/>
      <c r="K5" s="468" t="str">
        <f>CONCATENATE("ANNEE ",'1. Description générale'!A32)</f>
        <v>ANNEE -</v>
      </c>
      <c r="L5" s="469"/>
      <c r="M5" s="469"/>
      <c r="N5" s="469"/>
      <c r="O5" s="469"/>
      <c r="P5" s="469"/>
      <c r="Q5" s="469"/>
      <c r="R5" s="469"/>
      <c r="S5" s="470"/>
    </row>
    <row r="6" spans="1:23" ht="30.75" customHeight="1" thickBot="1">
      <c r="A6" s="471" t="s">
        <v>169</v>
      </c>
      <c r="B6" s="471"/>
      <c r="C6" s="471"/>
      <c r="D6" s="471"/>
      <c r="E6" s="14"/>
      <c r="F6" s="472" t="s">
        <v>25</v>
      </c>
      <c r="G6" s="473"/>
      <c r="H6" s="473"/>
      <c r="I6" s="474"/>
      <c r="K6" s="472" t="s">
        <v>169</v>
      </c>
      <c r="L6" s="473"/>
      <c r="M6" s="473"/>
      <c r="N6" s="474"/>
      <c r="O6" s="14"/>
      <c r="P6" s="472" t="s">
        <v>25</v>
      </c>
      <c r="Q6" s="473"/>
      <c r="R6" s="473"/>
      <c r="S6" s="474"/>
    </row>
    <row r="7" spans="1:23" ht="26" customHeight="1">
      <c r="A7" s="56" t="s">
        <v>290</v>
      </c>
      <c r="B7" s="57" t="s">
        <v>12</v>
      </c>
      <c r="C7" s="57" t="s">
        <v>13</v>
      </c>
      <c r="D7" s="58" t="s">
        <v>10</v>
      </c>
      <c r="E7" s="14"/>
      <c r="F7" s="59" t="s">
        <v>100</v>
      </c>
      <c r="G7" s="60" t="s">
        <v>12</v>
      </c>
      <c r="H7" s="60" t="s">
        <v>13</v>
      </c>
      <c r="I7" s="61" t="s">
        <v>10</v>
      </c>
      <c r="K7" s="140" t="s">
        <v>290</v>
      </c>
      <c r="L7" s="141" t="s">
        <v>12</v>
      </c>
      <c r="M7" s="141" t="s">
        <v>13</v>
      </c>
      <c r="N7" s="142" t="s">
        <v>10</v>
      </c>
      <c r="O7" s="14"/>
      <c r="P7" s="59" t="s">
        <v>100</v>
      </c>
      <c r="Q7" s="60" t="s">
        <v>12</v>
      </c>
      <c r="R7" s="60" t="s">
        <v>13</v>
      </c>
      <c r="S7" s="61" t="s">
        <v>10</v>
      </c>
    </row>
    <row r="8" spans="1:23" ht="23" customHeight="1">
      <c r="A8" s="15" t="s">
        <v>186</v>
      </c>
      <c r="B8" s="62"/>
      <c r="C8" s="63"/>
      <c r="D8" s="135">
        <f>B8*C8</f>
        <v>0</v>
      </c>
      <c r="E8" s="14"/>
      <c r="F8" s="16" t="s">
        <v>26</v>
      </c>
      <c r="G8" s="62"/>
      <c r="H8" s="63"/>
      <c r="I8" s="137">
        <f>G8*H8</f>
        <v>0</v>
      </c>
      <c r="K8" s="15" t="s">
        <v>186</v>
      </c>
      <c r="L8" s="62"/>
      <c r="M8" s="63"/>
      <c r="N8" s="135">
        <f>L8*M8</f>
        <v>0</v>
      </c>
      <c r="O8" s="14"/>
      <c r="P8" s="16" t="s">
        <v>26</v>
      </c>
      <c r="Q8" s="62"/>
      <c r="R8" s="63"/>
      <c r="S8" s="137">
        <f>Q8*R8</f>
        <v>0</v>
      </c>
    </row>
    <row r="9" spans="1:23" ht="21" customHeight="1">
      <c r="A9" s="15" t="s">
        <v>187</v>
      </c>
      <c r="B9" s="62"/>
      <c r="C9" s="63"/>
      <c r="D9" s="135">
        <f t="shared" ref="D9:D17" si="0">B9*C9</f>
        <v>0</v>
      </c>
      <c r="E9" s="14"/>
      <c r="F9" s="16" t="s">
        <v>27</v>
      </c>
      <c r="G9" s="62"/>
      <c r="H9" s="63"/>
      <c r="I9" s="137">
        <f t="shared" ref="I9:I17" si="1">G9*H9</f>
        <v>0</v>
      </c>
      <c r="K9" s="15" t="s">
        <v>187</v>
      </c>
      <c r="L9" s="62"/>
      <c r="M9" s="63"/>
      <c r="N9" s="135">
        <f t="shared" ref="N9:N17" si="2">L9*M9</f>
        <v>0</v>
      </c>
      <c r="O9" s="14"/>
      <c r="P9" s="16" t="s">
        <v>27</v>
      </c>
      <c r="Q9" s="62"/>
      <c r="R9" s="63"/>
      <c r="S9" s="137">
        <f t="shared" ref="S9:S17" si="3">Q9*R9</f>
        <v>0</v>
      </c>
    </row>
    <row r="10" spans="1:23" ht="23" customHeight="1">
      <c r="A10" s="15" t="s">
        <v>188</v>
      </c>
      <c r="B10" s="62"/>
      <c r="C10" s="63"/>
      <c r="D10" s="135">
        <f t="shared" si="0"/>
        <v>0</v>
      </c>
      <c r="E10" s="14"/>
      <c r="F10" s="16" t="s">
        <v>28</v>
      </c>
      <c r="G10" s="62"/>
      <c r="H10" s="63"/>
      <c r="I10" s="137">
        <f t="shared" si="1"/>
        <v>0</v>
      </c>
      <c r="K10" s="15" t="s">
        <v>188</v>
      </c>
      <c r="L10" s="62"/>
      <c r="M10" s="63"/>
      <c r="N10" s="135">
        <f t="shared" si="2"/>
        <v>0</v>
      </c>
      <c r="O10" s="14"/>
      <c r="P10" s="16" t="s">
        <v>28</v>
      </c>
      <c r="Q10" s="62"/>
      <c r="R10" s="63"/>
      <c r="S10" s="137">
        <f t="shared" si="3"/>
        <v>0</v>
      </c>
    </row>
    <row r="11" spans="1:23" ht="25" customHeight="1">
      <c r="A11" s="15" t="s">
        <v>189</v>
      </c>
      <c r="B11" s="62"/>
      <c r="C11" s="63"/>
      <c r="D11" s="135">
        <f t="shared" si="0"/>
        <v>0</v>
      </c>
      <c r="E11" s="14"/>
      <c r="F11" s="16" t="s">
        <v>29</v>
      </c>
      <c r="G11" s="62"/>
      <c r="H11" s="63"/>
      <c r="I11" s="137">
        <f t="shared" si="1"/>
        <v>0</v>
      </c>
      <c r="K11" s="15" t="s">
        <v>189</v>
      </c>
      <c r="L11" s="62"/>
      <c r="M11" s="63"/>
      <c r="N11" s="135">
        <f t="shared" si="2"/>
        <v>0</v>
      </c>
      <c r="O11" s="14"/>
      <c r="P11" s="16" t="s">
        <v>29</v>
      </c>
      <c r="Q11" s="62"/>
      <c r="R11" s="63"/>
      <c r="S11" s="137">
        <f t="shared" si="3"/>
        <v>0</v>
      </c>
    </row>
    <row r="12" spans="1:23" ht="25" customHeight="1">
      <c r="A12" s="15" t="s">
        <v>190</v>
      </c>
      <c r="B12" s="62"/>
      <c r="C12" s="63"/>
      <c r="D12" s="135">
        <f t="shared" si="0"/>
        <v>0</v>
      </c>
      <c r="E12" s="14"/>
      <c r="F12" s="67" t="s">
        <v>277</v>
      </c>
      <c r="G12" s="62"/>
      <c r="H12" s="63"/>
      <c r="I12" s="137">
        <f t="shared" si="1"/>
        <v>0</v>
      </c>
      <c r="K12" s="15" t="s">
        <v>190</v>
      </c>
      <c r="L12" s="62"/>
      <c r="M12" s="63"/>
      <c r="N12" s="135">
        <f t="shared" si="2"/>
        <v>0</v>
      </c>
      <c r="O12" s="14"/>
      <c r="P12" s="67" t="s">
        <v>277</v>
      </c>
      <c r="Q12" s="62"/>
      <c r="R12" s="63"/>
      <c r="S12" s="137">
        <f t="shared" si="3"/>
        <v>0</v>
      </c>
    </row>
    <row r="13" spans="1:23" ht="24" customHeight="1">
      <c r="A13" s="15" t="s">
        <v>191</v>
      </c>
      <c r="B13" s="62"/>
      <c r="C13" s="63"/>
      <c r="D13" s="135">
        <f t="shared" si="0"/>
        <v>0</v>
      </c>
      <c r="E13" s="14"/>
      <c r="F13" s="67" t="s">
        <v>277</v>
      </c>
      <c r="G13" s="62"/>
      <c r="H13" s="63"/>
      <c r="I13" s="137">
        <f t="shared" si="1"/>
        <v>0</v>
      </c>
      <c r="K13" s="15" t="s">
        <v>191</v>
      </c>
      <c r="L13" s="62"/>
      <c r="M13" s="63"/>
      <c r="N13" s="135">
        <f t="shared" si="2"/>
        <v>0</v>
      </c>
      <c r="O13" s="14"/>
      <c r="P13" s="67" t="s">
        <v>277</v>
      </c>
      <c r="Q13" s="62"/>
      <c r="R13" s="63"/>
      <c r="S13" s="137">
        <f t="shared" si="3"/>
        <v>0</v>
      </c>
    </row>
    <row r="14" spans="1:23" ht="23" customHeight="1">
      <c r="A14" s="15" t="s">
        <v>192</v>
      </c>
      <c r="B14" s="62"/>
      <c r="C14" s="63"/>
      <c r="D14" s="135">
        <f t="shared" si="0"/>
        <v>0</v>
      </c>
      <c r="E14" s="14"/>
      <c r="F14" s="67" t="s">
        <v>277</v>
      </c>
      <c r="G14" s="62"/>
      <c r="H14" s="63"/>
      <c r="I14" s="137">
        <f t="shared" si="1"/>
        <v>0</v>
      </c>
      <c r="K14" s="15" t="s">
        <v>192</v>
      </c>
      <c r="L14" s="62"/>
      <c r="M14" s="63"/>
      <c r="N14" s="135">
        <f t="shared" si="2"/>
        <v>0</v>
      </c>
      <c r="O14" s="14"/>
      <c r="P14" s="67" t="s">
        <v>277</v>
      </c>
      <c r="Q14" s="62"/>
      <c r="R14" s="63"/>
      <c r="S14" s="137">
        <f t="shared" si="3"/>
        <v>0</v>
      </c>
    </row>
    <row r="15" spans="1:23" ht="27" customHeight="1">
      <c r="A15" s="15" t="s">
        <v>193</v>
      </c>
      <c r="B15" s="62"/>
      <c r="C15" s="63"/>
      <c r="D15" s="135">
        <f t="shared" si="0"/>
        <v>0</v>
      </c>
      <c r="E15" s="14"/>
      <c r="F15" s="67" t="s">
        <v>277</v>
      </c>
      <c r="G15" s="62"/>
      <c r="H15" s="63"/>
      <c r="I15" s="137">
        <f t="shared" si="1"/>
        <v>0</v>
      </c>
      <c r="K15" s="15" t="s">
        <v>193</v>
      </c>
      <c r="L15" s="62"/>
      <c r="M15" s="63"/>
      <c r="N15" s="135">
        <f t="shared" si="2"/>
        <v>0</v>
      </c>
      <c r="O15" s="14"/>
      <c r="P15" s="67" t="s">
        <v>277</v>
      </c>
      <c r="Q15" s="62"/>
      <c r="R15" s="63"/>
      <c r="S15" s="137">
        <f t="shared" si="3"/>
        <v>0</v>
      </c>
    </row>
    <row r="16" spans="1:23" ht="24" customHeight="1">
      <c r="A16" s="15" t="s">
        <v>195</v>
      </c>
      <c r="B16" s="62"/>
      <c r="C16" s="63"/>
      <c r="D16" s="135">
        <f t="shared" si="0"/>
        <v>0</v>
      </c>
      <c r="E16" s="14"/>
      <c r="F16" s="67" t="s">
        <v>277</v>
      </c>
      <c r="G16" s="62"/>
      <c r="H16" s="63"/>
      <c r="I16" s="137">
        <f t="shared" si="1"/>
        <v>0</v>
      </c>
      <c r="K16" s="15" t="s">
        <v>195</v>
      </c>
      <c r="L16" s="62"/>
      <c r="M16" s="63"/>
      <c r="N16" s="135">
        <f t="shared" si="2"/>
        <v>0</v>
      </c>
      <c r="O16" s="14"/>
      <c r="P16" s="67" t="s">
        <v>277</v>
      </c>
      <c r="Q16" s="62"/>
      <c r="R16" s="63"/>
      <c r="S16" s="137">
        <f t="shared" si="3"/>
        <v>0</v>
      </c>
    </row>
    <row r="17" spans="1:19" ht="24" customHeight="1">
      <c r="A17" s="15" t="s">
        <v>194</v>
      </c>
      <c r="B17" s="62"/>
      <c r="C17" s="63"/>
      <c r="D17" s="135">
        <f t="shared" si="0"/>
        <v>0</v>
      </c>
      <c r="E17" s="14"/>
      <c r="F17" s="67" t="s">
        <v>277</v>
      </c>
      <c r="G17" s="65"/>
      <c r="H17" s="66"/>
      <c r="I17" s="137">
        <f t="shared" si="1"/>
        <v>0</v>
      </c>
      <c r="K17" s="15" t="s">
        <v>194</v>
      </c>
      <c r="L17" s="62"/>
      <c r="M17" s="63"/>
      <c r="N17" s="135">
        <f t="shared" si="2"/>
        <v>0</v>
      </c>
      <c r="O17" s="14"/>
      <c r="P17" s="67" t="s">
        <v>277</v>
      </c>
      <c r="Q17" s="65"/>
      <c r="R17" s="66"/>
      <c r="S17" s="137">
        <f t="shared" si="3"/>
        <v>0</v>
      </c>
    </row>
    <row r="18" spans="1:19" ht="21" customHeight="1" thickBot="1">
      <c r="A18" s="17" t="s">
        <v>15</v>
      </c>
      <c r="B18" s="62"/>
      <c r="C18" s="63"/>
      <c r="D18" s="135">
        <f>B18*C18</f>
        <v>0</v>
      </c>
      <c r="E18" s="14"/>
      <c r="F18" s="71" t="s">
        <v>14</v>
      </c>
      <c r="G18" s="72"/>
      <c r="H18" s="73"/>
      <c r="I18" s="138">
        <f>SUM(I8:I16)</f>
        <v>0</v>
      </c>
      <c r="K18" s="17" t="s">
        <v>15</v>
      </c>
      <c r="L18" s="62"/>
      <c r="M18" s="63"/>
      <c r="N18" s="135">
        <f>L18*M18</f>
        <v>0</v>
      </c>
      <c r="O18" s="14"/>
      <c r="P18" s="71" t="s">
        <v>14</v>
      </c>
      <c r="Q18" s="72"/>
      <c r="R18" s="73"/>
      <c r="S18" s="138">
        <f>SUM(S8:S16)</f>
        <v>0</v>
      </c>
    </row>
    <row r="19" spans="1:19" ht="22" customHeight="1">
      <c r="A19" s="17" t="s">
        <v>16</v>
      </c>
      <c r="B19" s="62"/>
      <c r="C19" s="63"/>
      <c r="D19" s="135">
        <f t="shared" ref="D19:D26" si="4">B19*C19</f>
        <v>0</v>
      </c>
      <c r="E19" s="14"/>
      <c r="F19" s="14"/>
      <c r="G19" s="14"/>
      <c r="H19" s="14"/>
      <c r="I19" s="14"/>
      <c r="K19" s="17" t="s">
        <v>16</v>
      </c>
      <c r="L19" s="62"/>
      <c r="M19" s="63"/>
      <c r="N19" s="135">
        <f t="shared" ref="N19:N26" si="5">L19*M19</f>
        <v>0</v>
      </c>
      <c r="O19" s="14"/>
      <c r="P19" s="14"/>
      <c r="Q19" s="14"/>
      <c r="R19" s="14"/>
      <c r="S19" s="14"/>
    </row>
    <row r="20" spans="1:19" ht="22" customHeight="1">
      <c r="A20" s="17" t="s">
        <v>17</v>
      </c>
      <c r="B20" s="62"/>
      <c r="C20" s="63"/>
      <c r="D20" s="135">
        <f t="shared" si="4"/>
        <v>0</v>
      </c>
      <c r="E20" s="14"/>
      <c r="F20" s="14"/>
      <c r="G20" s="14"/>
      <c r="H20" s="14"/>
      <c r="I20" s="14"/>
      <c r="K20" s="17" t="s">
        <v>17</v>
      </c>
      <c r="L20" s="62"/>
      <c r="M20" s="63"/>
      <c r="N20" s="135">
        <f t="shared" si="5"/>
        <v>0</v>
      </c>
      <c r="O20" s="14"/>
      <c r="P20" s="14"/>
      <c r="Q20" s="14"/>
      <c r="R20" s="14"/>
      <c r="S20" s="14"/>
    </row>
    <row r="21" spans="1:19" ht="21" customHeight="1">
      <c r="A21" s="17" t="s">
        <v>18</v>
      </c>
      <c r="B21" s="62"/>
      <c r="C21" s="63"/>
      <c r="D21" s="135">
        <f t="shared" si="4"/>
        <v>0</v>
      </c>
      <c r="E21" s="14"/>
      <c r="F21" s="14"/>
      <c r="G21" s="14"/>
      <c r="H21" s="14"/>
      <c r="I21" s="14"/>
      <c r="K21" s="17" t="s">
        <v>18</v>
      </c>
      <c r="L21" s="62"/>
      <c r="M21" s="63"/>
      <c r="N21" s="135">
        <f t="shared" si="5"/>
        <v>0</v>
      </c>
      <c r="O21" s="14"/>
      <c r="P21" s="14"/>
      <c r="Q21" s="14"/>
      <c r="R21" s="14"/>
      <c r="S21" s="14"/>
    </row>
    <row r="22" spans="1:19" ht="24" customHeight="1">
      <c r="A22" s="64" t="s">
        <v>19</v>
      </c>
      <c r="B22" s="62"/>
      <c r="C22" s="63"/>
      <c r="D22" s="135">
        <f t="shared" si="4"/>
        <v>0</v>
      </c>
      <c r="E22" s="14"/>
      <c r="F22" s="14"/>
      <c r="G22" s="14"/>
      <c r="H22" s="14"/>
      <c r="I22" s="14"/>
      <c r="K22" s="64" t="s">
        <v>19</v>
      </c>
      <c r="L22" s="62"/>
      <c r="M22" s="63"/>
      <c r="N22" s="135">
        <f t="shared" si="5"/>
        <v>0</v>
      </c>
      <c r="O22" s="14"/>
      <c r="P22" s="14"/>
      <c r="Q22" s="14"/>
      <c r="R22" s="14"/>
      <c r="S22" s="14"/>
    </row>
    <row r="23" spans="1:19" ht="24" customHeight="1">
      <c r="A23" s="64" t="s">
        <v>19</v>
      </c>
      <c r="B23" s="62"/>
      <c r="C23" s="63"/>
      <c r="D23" s="135">
        <f t="shared" si="4"/>
        <v>0</v>
      </c>
      <c r="E23" s="14"/>
      <c r="F23" s="14"/>
      <c r="G23" s="14"/>
      <c r="H23" s="14"/>
      <c r="I23" s="14"/>
      <c r="K23" s="64" t="s">
        <v>19</v>
      </c>
      <c r="L23" s="62"/>
      <c r="M23" s="63"/>
      <c r="N23" s="135">
        <f t="shared" si="5"/>
        <v>0</v>
      </c>
      <c r="O23" s="14"/>
      <c r="P23" s="14"/>
      <c r="Q23" s="14"/>
      <c r="R23" s="14"/>
      <c r="S23" s="14"/>
    </row>
    <row r="24" spans="1:19" ht="24" customHeight="1">
      <c r="A24" s="64" t="s">
        <v>19</v>
      </c>
      <c r="B24" s="62"/>
      <c r="C24" s="63"/>
      <c r="D24" s="135">
        <f t="shared" si="4"/>
        <v>0</v>
      </c>
      <c r="E24" s="14"/>
      <c r="F24" s="14"/>
      <c r="G24" s="14"/>
      <c r="H24" s="14"/>
      <c r="I24" s="14"/>
      <c r="K24" s="64" t="s">
        <v>19</v>
      </c>
      <c r="L24" s="62"/>
      <c r="M24" s="63"/>
      <c r="N24" s="135">
        <f t="shared" si="5"/>
        <v>0</v>
      </c>
      <c r="O24" s="14"/>
      <c r="P24" s="14"/>
      <c r="Q24" s="14"/>
      <c r="R24" s="14"/>
      <c r="S24" s="14"/>
    </row>
    <row r="25" spans="1:19" ht="23" customHeight="1">
      <c r="A25" s="64" t="s">
        <v>19</v>
      </c>
      <c r="B25" s="62"/>
      <c r="C25" s="63"/>
      <c r="D25" s="135">
        <f t="shared" si="4"/>
        <v>0</v>
      </c>
      <c r="E25" s="14"/>
      <c r="F25" s="14"/>
      <c r="G25" s="14"/>
      <c r="H25" s="14"/>
      <c r="I25" s="14"/>
      <c r="K25" s="64" t="s">
        <v>19</v>
      </c>
      <c r="L25" s="62"/>
      <c r="M25" s="63"/>
      <c r="N25" s="135">
        <f t="shared" si="5"/>
        <v>0</v>
      </c>
      <c r="O25" s="14"/>
      <c r="P25" s="14"/>
      <c r="Q25" s="14"/>
      <c r="R25" s="14"/>
      <c r="S25" s="14"/>
    </row>
    <row r="26" spans="1:19" ht="24" customHeight="1">
      <c r="A26" s="64" t="s">
        <v>19</v>
      </c>
      <c r="B26" s="62"/>
      <c r="C26" s="63"/>
      <c r="D26" s="135">
        <f t="shared" si="4"/>
        <v>0</v>
      </c>
      <c r="E26" s="14"/>
      <c r="F26" s="14"/>
      <c r="G26" s="14"/>
      <c r="H26" s="14"/>
      <c r="I26" s="14"/>
      <c r="K26" s="64" t="s">
        <v>19</v>
      </c>
      <c r="L26" s="62"/>
      <c r="M26" s="63"/>
      <c r="N26" s="135">
        <f t="shared" si="5"/>
        <v>0</v>
      </c>
      <c r="O26" s="14"/>
      <c r="P26" s="14"/>
      <c r="Q26" s="14"/>
      <c r="R26" s="14"/>
      <c r="S26" s="14"/>
    </row>
    <row r="27" spans="1:19" s="11" customFormat="1" ht="27" customHeight="1" thickBot="1">
      <c r="A27" s="68" t="s">
        <v>14</v>
      </c>
      <c r="B27" s="69"/>
      <c r="C27" s="70"/>
      <c r="D27" s="136">
        <f>SUM(D8:D26)</f>
        <v>0</v>
      </c>
      <c r="E27" s="14"/>
      <c r="F27" s="14"/>
      <c r="G27" s="14"/>
      <c r="H27" s="14"/>
      <c r="I27" s="14"/>
      <c r="K27" s="68" t="s">
        <v>14</v>
      </c>
      <c r="L27" s="69"/>
      <c r="M27" s="70"/>
      <c r="N27" s="136">
        <f>SUM(N8:N26)</f>
        <v>0</v>
      </c>
      <c r="O27" s="14"/>
      <c r="P27" s="14"/>
      <c r="Q27" s="14"/>
      <c r="R27" s="14"/>
      <c r="S27" s="14"/>
    </row>
    <row r="28" spans="1:19" customFormat="1" ht="7" customHeight="1" thickBot="1"/>
    <row r="29" spans="1:19" customFormat="1" ht="25" customHeight="1">
      <c r="B29" s="477" t="s">
        <v>291</v>
      </c>
      <c r="C29" s="478"/>
      <c r="D29" s="478"/>
      <c r="E29" s="478"/>
      <c r="F29" s="478"/>
      <c r="G29" s="478"/>
      <c r="H29" s="478"/>
      <c r="I29" s="479"/>
      <c r="L29" s="477" t="s">
        <v>291</v>
      </c>
      <c r="M29" s="478"/>
      <c r="N29" s="478"/>
      <c r="O29" s="478"/>
      <c r="P29" s="478"/>
      <c r="Q29" s="478"/>
      <c r="R29" s="478"/>
      <c r="S29" s="479"/>
    </row>
    <row r="30" spans="1:19" customFormat="1" ht="21" customHeight="1">
      <c r="B30" s="480"/>
      <c r="C30" s="336"/>
      <c r="D30" s="336"/>
      <c r="E30" s="336"/>
      <c r="F30" s="336"/>
      <c r="G30" s="336"/>
      <c r="H30" s="336"/>
      <c r="I30" s="481"/>
      <c r="L30" s="480"/>
      <c r="M30" s="336"/>
      <c r="N30" s="336"/>
      <c r="O30" s="336"/>
      <c r="P30" s="336"/>
      <c r="Q30" s="336"/>
      <c r="R30" s="336"/>
      <c r="S30" s="481"/>
    </row>
    <row r="31" spans="1:19" customFormat="1" ht="21" customHeight="1">
      <c r="B31" s="480"/>
      <c r="C31" s="336"/>
      <c r="D31" s="336"/>
      <c r="E31" s="336"/>
      <c r="F31" s="336"/>
      <c r="G31" s="336"/>
      <c r="H31" s="336"/>
      <c r="I31" s="481"/>
      <c r="L31" s="480"/>
      <c r="M31" s="336"/>
      <c r="N31" s="336"/>
      <c r="O31" s="336"/>
      <c r="P31" s="336"/>
      <c r="Q31" s="336"/>
      <c r="R31" s="336"/>
      <c r="S31" s="481"/>
    </row>
    <row r="32" spans="1:19" ht="10" customHeight="1" thickBot="1">
      <c r="B32" s="482"/>
      <c r="C32" s="476"/>
      <c r="D32" s="476"/>
      <c r="E32" s="476"/>
      <c r="F32" s="476"/>
      <c r="G32" s="476"/>
      <c r="H32" s="476"/>
      <c r="I32" s="483"/>
      <c r="L32" s="482"/>
      <c r="M32" s="476"/>
      <c r="N32" s="476"/>
      <c r="O32" s="476"/>
      <c r="P32" s="476"/>
      <c r="Q32" s="476"/>
      <c r="R32" s="476"/>
      <c r="S32" s="483"/>
    </row>
    <row r="33" spans="1:19" ht="30" customHeight="1" thickBot="1">
      <c r="A33" s="468" t="str">
        <f>CONCATENATE("ANNEE ",'1. Description générale'!A33)</f>
        <v>ANNEE -</v>
      </c>
      <c r="B33" s="469"/>
      <c r="C33" s="469"/>
      <c r="D33" s="469"/>
      <c r="E33" s="469"/>
      <c r="F33" s="469"/>
      <c r="G33" s="469"/>
      <c r="H33" s="469"/>
      <c r="I33" s="470"/>
      <c r="K33" s="468" t="str">
        <f>CONCATENATE("ANNEE ",'1. Description générale'!A34)</f>
        <v>ANNEE -</v>
      </c>
      <c r="L33" s="469"/>
      <c r="M33" s="469"/>
      <c r="N33" s="469"/>
      <c r="O33" s="469"/>
      <c r="P33" s="469"/>
      <c r="Q33" s="469"/>
      <c r="R33" s="469"/>
      <c r="S33" s="470"/>
    </row>
    <row r="34" spans="1:19" ht="32" customHeight="1" thickBot="1">
      <c r="A34" s="471" t="s">
        <v>169</v>
      </c>
      <c r="B34" s="471"/>
      <c r="C34" s="471"/>
      <c r="D34" s="471"/>
      <c r="E34" s="14"/>
      <c r="F34" s="472" t="s">
        <v>25</v>
      </c>
      <c r="G34" s="473"/>
      <c r="H34" s="473"/>
      <c r="I34" s="474"/>
      <c r="K34" s="472" t="s">
        <v>169</v>
      </c>
      <c r="L34" s="473"/>
      <c r="M34" s="473"/>
      <c r="N34" s="474"/>
      <c r="O34" s="14"/>
      <c r="P34" s="472" t="s">
        <v>25</v>
      </c>
      <c r="Q34" s="473"/>
      <c r="R34" s="473"/>
      <c r="S34" s="474"/>
    </row>
    <row r="35" spans="1:19" ht="26" customHeight="1">
      <c r="A35" s="74" t="s">
        <v>290</v>
      </c>
      <c r="B35" s="75" t="s">
        <v>12</v>
      </c>
      <c r="C35" s="75" t="s">
        <v>13</v>
      </c>
      <c r="D35" s="76" t="s">
        <v>10</v>
      </c>
      <c r="E35" s="14"/>
      <c r="F35" s="77" t="s">
        <v>100</v>
      </c>
      <c r="G35" s="78" t="s">
        <v>12</v>
      </c>
      <c r="H35" s="78" t="s">
        <v>13</v>
      </c>
      <c r="I35" s="79" t="s">
        <v>10</v>
      </c>
      <c r="K35" s="143" t="s">
        <v>290</v>
      </c>
      <c r="L35" s="144" t="s">
        <v>12</v>
      </c>
      <c r="M35" s="144" t="s">
        <v>13</v>
      </c>
      <c r="N35" s="145" t="s">
        <v>10</v>
      </c>
      <c r="O35" s="14"/>
      <c r="P35" s="77" t="s">
        <v>100</v>
      </c>
      <c r="Q35" s="78" t="s">
        <v>12</v>
      </c>
      <c r="R35" s="78" t="s">
        <v>13</v>
      </c>
      <c r="S35" s="79" t="s">
        <v>10</v>
      </c>
    </row>
    <row r="36" spans="1:19" ht="23" customHeight="1">
      <c r="A36" s="15" t="s">
        <v>186</v>
      </c>
      <c r="B36" s="62"/>
      <c r="C36" s="63"/>
      <c r="D36" s="135">
        <f>B36*C36</f>
        <v>0</v>
      </c>
      <c r="E36" s="14"/>
      <c r="F36" s="16" t="s">
        <v>26</v>
      </c>
      <c r="G36" s="62"/>
      <c r="H36" s="63"/>
      <c r="I36" s="137">
        <f>G36*H36</f>
        <v>0</v>
      </c>
      <c r="K36" s="15" t="s">
        <v>186</v>
      </c>
      <c r="L36" s="62"/>
      <c r="M36" s="63"/>
      <c r="N36" s="135">
        <f>L36*M36</f>
        <v>0</v>
      </c>
      <c r="O36" s="14"/>
      <c r="P36" s="16" t="s">
        <v>26</v>
      </c>
      <c r="Q36" s="62"/>
      <c r="R36" s="63"/>
      <c r="S36" s="137">
        <f>Q36*R36</f>
        <v>0</v>
      </c>
    </row>
    <row r="37" spans="1:19" ht="22" customHeight="1">
      <c r="A37" s="15" t="s">
        <v>187</v>
      </c>
      <c r="B37" s="62"/>
      <c r="C37" s="63"/>
      <c r="D37" s="135">
        <f t="shared" ref="D37:D45" si="6">B37*C37</f>
        <v>0</v>
      </c>
      <c r="E37" s="14"/>
      <c r="F37" s="16" t="s">
        <v>27</v>
      </c>
      <c r="G37" s="62"/>
      <c r="H37" s="63"/>
      <c r="I37" s="137">
        <f t="shared" ref="I37:I45" si="7">G37*H37</f>
        <v>0</v>
      </c>
      <c r="K37" s="15" t="s">
        <v>187</v>
      </c>
      <c r="L37" s="62"/>
      <c r="M37" s="63"/>
      <c r="N37" s="135">
        <f t="shared" ref="N37:N45" si="8">L37*M37</f>
        <v>0</v>
      </c>
      <c r="O37" s="14"/>
      <c r="P37" s="16" t="s">
        <v>27</v>
      </c>
      <c r="Q37" s="62"/>
      <c r="R37" s="63"/>
      <c r="S37" s="137">
        <f t="shared" ref="S37:S45" si="9">Q37*R37</f>
        <v>0</v>
      </c>
    </row>
    <row r="38" spans="1:19" ht="25" customHeight="1">
      <c r="A38" s="15" t="s">
        <v>188</v>
      </c>
      <c r="B38" s="62"/>
      <c r="C38" s="63"/>
      <c r="D38" s="135">
        <f t="shared" si="6"/>
        <v>0</v>
      </c>
      <c r="E38" s="14"/>
      <c r="F38" s="16" t="s">
        <v>28</v>
      </c>
      <c r="G38" s="62"/>
      <c r="H38" s="63"/>
      <c r="I38" s="137">
        <f t="shared" si="7"/>
        <v>0</v>
      </c>
      <c r="K38" s="15" t="s">
        <v>188</v>
      </c>
      <c r="L38" s="62"/>
      <c r="M38" s="63"/>
      <c r="N38" s="135">
        <f t="shared" si="8"/>
        <v>0</v>
      </c>
      <c r="O38" s="14"/>
      <c r="P38" s="16" t="s">
        <v>28</v>
      </c>
      <c r="Q38" s="62"/>
      <c r="R38" s="63"/>
      <c r="S38" s="137">
        <f t="shared" si="9"/>
        <v>0</v>
      </c>
    </row>
    <row r="39" spans="1:19" ht="24" customHeight="1">
      <c r="A39" s="15" t="s">
        <v>189</v>
      </c>
      <c r="B39" s="62"/>
      <c r="C39" s="63"/>
      <c r="D39" s="135">
        <f t="shared" si="6"/>
        <v>0</v>
      </c>
      <c r="E39" s="14"/>
      <c r="F39" s="16" t="s">
        <v>29</v>
      </c>
      <c r="G39" s="62"/>
      <c r="H39" s="63"/>
      <c r="I39" s="137">
        <f t="shared" si="7"/>
        <v>0</v>
      </c>
      <c r="K39" s="15" t="s">
        <v>189</v>
      </c>
      <c r="L39" s="62"/>
      <c r="M39" s="63"/>
      <c r="N39" s="135">
        <f t="shared" si="8"/>
        <v>0</v>
      </c>
      <c r="O39" s="14"/>
      <c r="P39" s="16" t="s">
        <v>29</v>
      </c>
      <c r="Q39" s="62"/>
      <c r="R39" s="63"/>
      <c r="S39" s="137">
        <f t="shared" si="9"/>
        <v>0</v>
      </c>
    </row>
    <row r="40" spans="1:19" ht="26" customHeight="1">
      <c r="A40" s="15" t="s">
        <v>190</v>
      </c>
      <c r="B40" s="62"/>
      <c r="C40" s="63"/>
      <c r="D40" s="135">
        <f t="shared" si="6"/>
        <v>0</v>
      </c>
      <c r="E40" s="14"/>
      <c r="F40" s="67" t="s">
        <v>277</v>
      </c>
      <c r="G40" s="62"/>
      <c r="H40" s="63"/>
      <c r="I40" s="137">
        <f t="shared" si="7"/>
        <v>0</v>
      </c>
      <c r="K40" s="15" t="s">
        <v>190</v>
      </c>
      <c r="L40" s="62"/>
      <c r="M40" s="63"/>
      <c r="N40" s="135">
        <f t="shared" si="8"/>
        <v>0</v>
      </c>
      <c r="O40" s="14"/>
      <c r="P40" s="67" t="s">
        <v>277</v>
      </c>
      <c r="Q40" s="62"/>
      <c r="R40" s="63"/>
      <c r="S40" s="137">
        <f t="shared" si="9"/>
        <v>0</v>
      </c>
    </row>
    <row r="41" spans="1:19" ht="25" customHeight="1">
      <c r="A41" s="15" t="s">
        <v>191</v>
      </c>
      <c r="B41" s="62"/>
      <c r="C41" s="63"/>
      <c r="D41" s="135">
        <f t="shared" si="6"/>
        <v>0</v>
      </c>
      <c r="E41" s="14"/>
      <c r="F41" s="67" t="s">
        <v>277</v>
      </c>
      <c r="G41" s="62"/>
      <c r="H41" s="63"/>
      <c r="I41" s="137">
        <f t="shared" si="7"/>
        <v>0</v>
      </c>
      <c r="K41" s="15" t="s">
        <v>191</v>
      </c>
      <c r="L41" s="62"/>
      <c r="M41" s="63"/>
      <c r="N41" s="135">
        <f t="shared" si="8"/>
        <v>0</v>
      </c>
      <c r="O41" s="14"/>
      <c r="P41" s="67" t="s">
        <v>277</v>
      </c>
      <c r="Q41" s="62"/>
      <c r="R41" s="63"/>
      <c r="S41" s="137">
        <f t="shared" si="9"/>
        <v>0</v>
      </c>
    </row>
    <row r="42" spans="1:19" ht="25" customHeight="1">
      <c r="A42" s="15" t="s">
        <v>192</v>
      </c>
      <c r="B42" s="62"/>
      <c r="C42" s="63"/>
      <c r="D42" s="135">
        <f t="shared" si="6"/>
        <v>0</v>
      </c>
      <c r="E42" s="14"/>
      <c r="F42" s="67" t="s">
        <v>277</v>
      </c>
      <c r="G42" s="62"/>
      <c r="H42" s="63"/>
      <c r="I42" s="137">
        <f t="shared" si="7"/>
        <v>0</v>
      </c>
      <c r="K42" s="15" t="s">
        <v>192</v>
      </c>
      <c r="L42" s="62"/>
      <c r="M42" s="63"/>
      <c r="N42" s="135">
        <f t="shared" si="8"/>
        <v>0</v>
      </c>
      <c r="O42" s="14"/>
      <c r="P42" s="67" t="s">
        <v>277</v>
      </c>
      <c r="Q42" s="62"/>
      <c r="R42" s="63"/>
      <c r="S42" s="137">
        <f t="shared" si="9"/>
        <v>0</v>
      </c>
    </row>
    <row r="43" spans="1:19" ht="26" customHeight="1">
      <c r="A43" s="15" t="s">
        <v>193</v>
      </c>
      <c r="B43" s="62"/>
      <c r="C43" s="63"/>
      <c r="D43" s="135">
        <f t="shared" si="6"/>
        <v>0</v>
      </c>
      <c r="E43" s="14"/>
      <c r="F43" s="67" t="s">
        <v>277</v>
      </c>
      <c r="G43" s="62"/>
      <c r="H43" s="63"/>
      <c r="I43" s="137">
        <f t="shared" si="7"/>
        <v>0</v>
      </c>
      <c r="K43" s="15" t="s">
        <v>193</v>
      </c>
      <c r="L43" s="62"/>
      <c r="M43" s="63"/>
      <c r="N43" s="135">
        <f t="shared" si="8"/>
        <v>0</v>
      </c>
      <c r="O43" s="14"/>
      <c r="P43" s="67" t="s">
        <v>277</v>
      </c>
      <c r="Q43" s="62"/>
      <c r="R43" s="63"/>
      <c r="S43" s="137">
        <f t="shared" si="9"/>
        <v>0</v>
      </c>
    </row>
    <row r="44" spans="1:19" ht="25" customHeight="1">
      <c r="A44" s="15" t="s">
        <v>195</v>
      </c>
      <c r="B44" s="62"/>
      <c r="C44" s="63"/>
      <c r="D44" s="135">
        <f t="shared" si="6"/>
        <v>0</v>
      </c>
      <c r="E44" s="14"/>
      <c r="F44" s="67" t="s">
        <v>277</v>
      </c>
      <c r="G44" s="62"/>
      <c r="H44" s="63"/>
      <c r="I44" s="137">
        <f t="shared" si="7"/>
        <v>0</v>
      </c>
      <c r="K44" s="15" t="s">
        <v>195</v>
      </c>
      <c r="L44" s="62"/>
      <c r="M44" s="63"/>
      <c r="N44" s="135">
        <f t="shared" si="8"/>
        <v>0</v>
      </c>
      <c r="O44" s="14"/>
      <c r="P44" s="67" t="s">
        <v>277</v>
      </c>
      <c r="Q44" s="62"/>
      <c r="R44" s="63"/>
      <c r="S44" s="137">
        <f t="shared" si="9"/>
        <v>0</v>
      </c>
    </row>
    <row r="45" spans="1:19" ht="25" customHeight="1">
      <c r="A45" s="15" t="s">
        <v>194</v>
      </c>
      <c r="B45" s="62"/>
      <c r="C45" s="63"/>
      <c r="D45" s="135">
        <f t="shared" si="6"/>
        <v>0</v>
      </c>
      <c r="E45" s="14"/>
      <c r="F45" s="67" t="s">
        <v>277</v>
      </c>
      <c r="G45" s="65"/>
      <c r="H45" s="66"/>
      <c r="I45" s="137">
        <f t="shared" si="7"/>
        <v>0</v>
      </c>
      <c r="K45" s="15" t="s">
        <v>194</v>
      </c>
      <c r="L45" s="62"/>
      <c r="M45" s="63"/>
      <c r="N45" s="135">
        <f t="shared" si="8"/>
        <v>0</v>
      </c>
      <c r="O45" s="14"/>
      <c r="P45" s="67" t="s">
        <v>277</v>
      </c>
      <c r="Q45" s="65"/>
      <c r="R45" s="66"/>
      <c r="S45" s="137">
        <f t="shared" si="9"/>
        <v>0</v>
      </c>
    </row>
    <row r="46" spans="1:19" ht="21" customHeight="1" thickBot="1">
      <c r="A46" s="17" t="s">
        <v>15</v>
      </c>
      <c r="B46" s="62"/>
      <c r="C46" s="63"/>
      <c r="D46" s="135">
        <f>B46*C46</f>
        <v>0</v>
      </c>
      <c r="E46" s="14"/>
      <c r="F46" s="71" t="s">
        <v>14</v>
      </c>
      <c r="G46" s="72"/>
      <c r="H46" s="73"/>
      <c r="I46" s="138">
        <f>SUM(I36:I44)</f>
        <v>0</v>
      </c>
      <c r="K46" s="17" t="s">
        <v>15</v>
      </c>
      <c r="L46" s="62"/>
      <c r="M46" s="63"/>
      <c r="N46" s="135">
        <f>L46*M46</f>
        <v>0</v>
      </c>
      <c r="O46" s="14"/>
      <c r="P46" s="71" t="s">
        <v>14</v>
      </c>
      <c r="Q46" s="72"/>
      <c r="R46" s="73"/>
      <c r="S46" s="138">
        <f>SUM(S36:S44)</f>
        <v>0</v>
      </c>
    </row>
    <row r="47" spans="1:19" ht="23" customHeight="1">
      <c r="A47" s="17" t="s">
        <v>16</v>
      </c>
      <c r="B47" s="62"/>
      <c r="C47" s="63"/>
      <c r="D47" s="135">
        <f t="shared" ref="D47:D54" si="10">B47*C47</f>
        <v>0</v>
      </c>
      <c r="E47" s="14"/>
      <c r="F47" s="14"/>
      <c r="G47" s="14"/>
      <c r="H47" s="14"/>
      <c r="I47" s="14"/>
      <c r="K47" s="17" t="s">
        <v>16</v>
      </c>
      <c r="L47" s="62"/>
      <c r="M47" s="63"/>
      <c r="N47" s="135">
        <f t="shared" ref="N47:N54" si="11">L47*M47</f>
        <v>0</v>
      </c>
      <c r="O47" s="14"/>
      <c r="P47" s="14"/>
      <c r="Q47" s="14"/>
      <c r="R47" s="14"/>
      <c r="S47" s="14"/>
    </row>
    <row r="48" spans="1:19" ht="25" customHeight="1">
      <c r="A48" s="17" t="s">
        <v>17</v>
      </c>
      <c r="B48" s="62"/>
      <c r="C48" s="63"/>
      <c r="D48" s="135">
        <f t="shared" si="10"/>
        <v>0</v>
      </c>
      <c r="E48" s="14"/>
      <c r="F48" s="14"/>
      <c r="G48" s="14"/>
      <c r="H48" s="14"/>
      <c r="I48" s="14"/>
      <c r="K48" s="17" t="s">
        <v>17</v>
      </c>
      <c r="L48" s="62"/>
      <c r="M48" s="63"/>
      <c r="N48" s="135">
        <f t="shared" si="11"/>
        <v>0</v>
      </c>
      <c r="O48" s="14"/>
      <c r="P48" s="14"/>
      <c r="Q48" s="14"/>
      <c r="R48" s="14"/>
      <c r="S48" s="14"/>
    </row>
    <row r="49" spans="1:19" ht="25" customHeight="1">
      <c r="A49" s="17" t="s">
        <v>18</v>
      </c>
      <c r="B49" s="62"/>
      <c r="C49" s="63"/>
      <c r="D49" s="135">
        <f t="shared" si="10"/>
        <v>0</v>
      </c>
      <c r="E49" s="14"/>
      <c r="F49" s="14"/>
      <c r="G49" s="14"/>
      <c r="H49" s="14"/>
      <c r="I49" s="14"/>
      <c r="K49" s="17" t="s">
        <v>18</v>
      </c>
      <c r="L49" s="62"/>
      <c r="M49" s="63"/>
      <c r="N49" s="135">
        <f t="shared" si="11"/>
        <v>0</v>
      </c>
      <c r="O49" s="14"/>
      <c r="P49" s="14"/>
      <c r="Q49" s="14"/>
      <c r="R49" s="14"/>
      <c r="S49" s="14"/>
    </row>
    <row r="50" spans="1:19" ht="25" customHeight="1">
      <c r="A50" s="64" t="s">
        <v>19</v>
      </c>
      <c r="B50" s="62"/>
      <c r="C50" s="63"/>
      <c r="D50" s="135">
        <f t="shared" si="10"/>
        <v>0</v>
      </c>
      <c r="E50" s="14"/>
      <c r="F50" s="14"/>
      <c r="G50" s="14"/>
      <c r="H50" s="14"/>
      <c r="I50" s="14"/>
      <c r="K50" s="64" t="s">
        <v>19</v>
      </c>
      <c r="L50" s="62"/>
      <c r="M50" s="63"/>
      <c r="N50" s="135">
        <f t="shared" si="11"/>
        <v>0</v>
      </c>
      <c r="O50" s="14"/>
      <c r="P50" s="14"/>
      <c r="Q50" s="14"/>
      <c r="R50" s="14"/>
      <c r="S50" s="14"/>
    </row>
    <row r="51" spans="1:19" ht="25" customHeight="1">
      <c r="A51" s="64" t="s">
        <v>19</v>
      </c>
      <c r="B51" s="62"/>
      <c r="C51" s="63"/>
      <c r="D51" s="135">
        <f t="shared" si="10"/>
        <v>0</v>
      </c>
      <c r="E51" s="14"/>
      <c r="F51" s="14"/>
      <c r="G51" s="14"/>
      <c r="H51" s="14"/>
      <c r="I51" s="14"/>
      <c r="K51" s="64" t="s">
        <v>19</v>
      </c>
      <c r="L51" s="62"/>
      <c r="M51" s="63"/>
      <c r="N51" s="135">
        <f t="shared" si="11"/>
        <v>0</v>
      </c>
      <c r="O51" s="14"/>
      <c r="P51" s="14"/>
      <c r="Q51" s="14"/>
      <c r="R51" s="14"/>
      <c r="S51" s="14"/>
    </row>
    <row r="52" spans="1:19" ht="25" customHeight="1">
      <c r="A52" s="64" t="s">
        <v>19</v>
      </c>
      <c r="B52" s="62"/>
      <c r="C52" s="63"/>
      <c r="D52" s="135">
        <f t="shared" si="10"/>
        <v>0</v>
      </c>
      <c r="E52" s="14"/>
      <c r="F52" s="14"/>
      <c r="G52" s="14"/>
      <c r="H52" s="14"/>
      <c r="I52" s="14"/>
      <c r="K52" s="64" t="s">
        <v>19</v>
      </c>
      <c r="L52" s="62"/>
      <c r="M52" s="63"/>
      <c r="N52" s="135">
        <f t="shared" si="11"/>
        <v>0</v>
      </c>
      <c r="O52" s="14"/>
      <c r="P52" s="14"/>
      <c r="Q52" s="14"/>
      <c r="R52" s="14"/>
      <c r="S52" s="14"/>
    </row>
    <row r="53" spans="1:19" ht="24" customHeight="1">
      <c r="A53" s="64" t="s">
        <v>19</v>
      </c>
      <c r="B53" s="62"/>
      <c r="C53" s="63"/>
      <c r="D53" s="135">
        <f t="shared" si="10"/>
        <v>0</v>
      </c>
      <c r="E53" s="14"/>
      <c r="F53" s="14"/>
      <c r="G53" s="14"/>
      <c r="H53" s="14"/>
      <c r="I53" s="14"/>
      <c r="K53" s="64" t="s">
        <v>19</v>
      </c>
      <c r="L53" s="62"/>
      <c r="M53" s="63"/>
      <c r="N53" s="135">
        <f t="shared" si="11"/>
        <v>0</v>
      </c>
      <c r="O53" s="14"/>
      <c r="P53" s="14"/>
      <c r="Q53" s="14"/>
      <c r="R53" s="14"/>
      <c r="S53" s="14"/>
    </row>
    <row r="54" spans="1:19" ht="23" customHeight="1">
      <c r="A54" s="64" t="s">
        <v>19</v>
      </c>
      <c r="B54" s="62"/>
      <c r="C54" s="63"/>
      <c r="D54" s="135">
        <f t="shared" si="10"/>
        <v>0</v>
      </c>
      <c r="E54" s="14"/>
      <c r="F54" s="14"/>
      <c r="G54" s="14"/>
      <c r="H54" s="14"/>
      <c r="I54" s="14"/>
      <c r="K54" s="64" t="s">
        <v>19</v>
      </c>
      <c r="L54" s="62"/>
      <c r="M54" s="63"/>
      <c r="N54" s="135">
        <f t="shared" si="11"/>
        <v>0</v>
      </c>
      <c r="O54" s="14"/>
      <c r="P54" s="14"/>
      <c r="Q54" s="14"/>
      <c r="R54" s="14"/>
      <c r="S54" s="14"/>
    </row>
    <row r="55" spans="1:19" ht="26" customHeight="1" thickBot="1">
      <c r="A55" s="68" t="s">
        <v>14</v>
      </c>
      <c r="B55" s="69"/>
      <c r="C55" s="70"/>
      <c r="D55" s="136">
        <f>SUM(D36:D54)</f>
        <v>0</v>
      </c>
      <c r="E55" s="14"/>
      <c r="F55" s="14"/>
      <c r="G55" s="14"/>
      <c r="H55" s="14"/>
      <c r="I55" s="14"/>
      <c r="K55" s="68" t="s">
        <v>14</v>
      </c>
      <c r="L55" s="69"/>
      <c r="M55" s="70"/>
      <c r="N55" s="136">
        <f>SUM(N36:N54)</f>
        <v>0</v>
      </c>
      <c r="O55" s="14"/>
      <c r="P55" s="14"/>
      <c r="Q55" s="14"/>
      <c r="R55" s="14"/>
      <c r="S55" s="14"/>
    </row>
  </sheetData>
  <sheetProtection sheet="1" objects="1" scenarios="1" formatCells="0" formatColumns="0" formatRows="0" selectLockedCells="1"/>
  <mergeCells count="16">
    <mergeCell ref="B1:I4"/>
    <mergeCell ref="L1:S4"/>
    <mergeCell ref="B29:I32"/>
    <mergeCell ref="L29:S32"/>
    <mergeCell ref="A6:D6"/>
    <mergeCell ref="F6:I6"/>
    <mergeCell ref="A5:I5"/>
    <mergeCell ref="K5:S5"/>
    <mergeCell ref="K6:N6"/>
    <mergeCell ref="P6:S6"/>
    <mergeCell ref="A33:I33"/>
    <mergeCell ref="A34:D34"/>
    <mergeCell ref="F34:I34"/>
    <mergeCell ref="K33:S33"/>
    <mergeCell ref="K34:N34"/>
    <mergeCell ref="P34:S34"/>
  </mergeCells>
  <phoneticPr fontId="5" type="noConversion"/>
  <conditionalFormatting sqref="K5:S27">
    <cfRule type="expression" dxfId="5" priority="3">
      <formula>EXACT($K$5,"ANNEE -")</formula>
    </cfRule>
  </conditionalFormatting>
  <conditionalFormatting sqref="A33:I55">
    <cfRule type="expression" dxfId="4" priority="2">
      <formula>EXACT($A$33,"ANNEE -")</formula>
    </cfRule>
  </conditionalFormatting>
  <conditionalFormatting sqref="K33:S55">
    <cfRule type="expression" dxfId="3" priority="1">
      <formula>EXACT($K$33,"ANNEE -")</formula>
    </cfRule>
  </conditionalFormatting>
  <pageMargins left="0.79027777777777775" right="0.79027777777777775" top="1.0305555555555554" bottom="1.0305555555555554" header="0.79027777777777775" footer="0.79027777777777775"/>
  <pageSetup paperSize="9" scale="73" firstPageNumber="0" fitToWidth="0" orientation="landscape"/>
  <headerFooter alignWithMargins="0">
    <oddHeader>&amp;C&amp;"Arial,Normal"&amp;A</oddHeader>
    <oddFooter>&amp;C&amp;"Arial,Normal"Page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I29"/>
  <sheetViews>
    <sheetView showGridLines="0" zoomScaleSheetLayoutView="81" workbookViewId="0">
      <selection activeCell="C16" sqref="C16"/>
    </sheetView>
  </sheetViews>
  <sheetFormatPr baseColWidth="10" defaultColWidth="9.6640625" defaultRowHeight="16"/>
  <cols>
    <col min="1" max="1" width="82.6640625" style="20" customWidth="1"/>
    <col min="2" max="2" width="15" style="81" customWidth="1"/>
    <col min="3" max="3" width="70.5" style="81" customWidth="1"/>
    <col min="4" max="4" width="46.5" style="18" customWidth="1"/>
    <col min="5" max="16384" width="9.6640625" style="18"/>
  </cols>
  <sheetData>
    <row r="1" spans="1:9" customFormat="1" ht="22" customHeight="1">
      <c r="A1" s="335" t="s">
        <v>334</v>
      </c>
      <c r="B1" s="336"/>
      <c r="C1" s="336"/>
      <c r="I1" s="18"/>
    </row>
    <row r="2" spans="1:9" customFormat="1" ht="17" customHeight="1">
      <c r="A2" s="335"/>
      <c r="B2" s="336"/>
      <c r="C2" s="336"/>
      <c r="I2" s="18"/>
    </row>
    <row r="3" spans="1:9" customFormat="1" ht="20" customHeight="1">
      <c r="A3" s="335"/>
      <c r="B3" s="336"/>
      <c r="C3" s="336"/>
      <c r="I3" s="18"/>
    </row>
    <row r="4" spans="1:9" customFormat="1" ht="30" customHeight="1">
      <c r="A4" s="485"/>
      <c r="B4" s="458"/>
      <c r="C4" s="458"/>
      <c r="I4" s="18"/>
    </row>
    <row r="5" spans="1:9" ht="38" customHeight="1">
      <c r="A5" s="83" t="s">
        <v>20</v>
      </c>
      <c r="B5" s="83" t="s">
        <v>21</v>
      </c>
      <c r="C5" s="83" t="s">
        <v>414</v>
      </c>
    </row>
    <row r="6" spans="1:9" ht="38" customHeight="1">
      <c r="A6" s="80" t="s">
        <v>421</v>
      </c>
      <c r="B6" s="160"/>
      <c r="C6" s="158"/>
    </row>
    <row r="7" spans="1:9" ht="41" customHeight="1">
      <c r="A7" s="146" t="s">
        <v>278</v>
      </c>
      <c r="B7" s="160"/>
      <c r="C7" s="159"/>
      <c r="D7"/>
    </row>
    <row r="8" spans="1:9" ht="37" customHeight="1">
      <c r="A8" s="80" t="s">
        <v>279</v>
      </c>
      <c r="B8" s="160"/>
      <c r="C8" s="159"/>
    </row>
    <row r="9" spans="1:9" ht="40" customHeight="1">
      <c r="A9" s="80" t="s">
        <v>280</v>
      </c>
      <c r="B9" s="160"/>
      <c r="C9" s="159"/>
    </row>
    <row r="10" spans="1:9" ht="40" customHeight="1">
      <c r="A10" s="80" t="s">
        <v>281</v>
      </c>
      <c r="B10" s="160"/>
      <c r="C10" s="159"/>
    </row>
    <row r="11" spans="1:9" ht="39" customHeight="1">
      <c r="A11" s="80" t="s">
        <v>282</v>
      </c>
      <c r="B11" s="160"/>
      <c r="C11" s="159"/>
    </row>
    <row r="12" spans="1:9" ht="39" customHeight="1">
      <c r="A12" s="80" t="s">
        <v>22</v>
      </c>
      <c r="B12" s="160"/>
      <c r="C12" s="159"/>
    </row>
    <row r="13" spans="1:9" ht="60">
      <c r="A13" s="80" t="s">
        <v>283</v>
      </c>
      <c r="B13" s="160"/>
      <c r="C13" s="159"/>
    </row>
    <row r="14" spans="1:9" ht="73" customHeight="1">
      <c r="A14" s="80" t="s">
        <v>284</v>
      </c>
      <c r="B14" s="160"/>
      <c r="C14" s="159"/>
    </row>
    <row r="15" spans="1:9" ht="53" customHeight="1">
      <c r="A15" s="80" t="s">
        <v>285</v>
      </c>
      <c r="B15" s="160"/>
      <c r="C15" s="159"/>
    </row>
    <row r="16" spans="1:9" ht="60">
      <c r="A16" s="146" t="s">
        <v>305</v>
      </c>
      <c r="B16" s="160"/>
      <c r="C16" s="159"/>
      <c r="D16" s="157"/>
    </row>
    <row r="17" spans="1:4" ht="62" customHeight="1">
      <c r="A17" s="151" t="s">
        <v>313</v>
      </c>
      <c r="B17" s="160"/>
      <c r="C17" s="159"/>
    </row>
    <row r="18" spans="1:4" ht="77" customHeight="1">
      <c r="A18" s="484" t="s">
        <v>410</v>
      </c>
      <c r="B18" s="84">
        <f>IF('1. Description générale'!B36="-",'1. Description générale'!C36,'1. Description générale'!B36)</f>
        <v>2</v>
      </c>
      <c r="C18" s="85" t="str">
        <f>IF('1. Description générale'!D36="","","soit " &amp; '1. Description générale'!D36 &amp; " ménages qui recevront une visite")</f>
        <v/>
      </c>
      <c r="D18" s="19"/>
    </row>
    <row r="19" spans="1:4" ht="72" customHeight="1">
      <c r="A19" s="484"/>
      <c r="B19" s="84" t="str">
        <f>IF('1. Description générale'!B37="-",'1. Description générale'!C37,'1. Description générale'!B37)</f>
        <v/>
      </c>
      <c r="C19" s="85" t="str">
        <f>IF('1. Description générale'!D37="","","soit " &amp; '1. Description générale'!D37 &amp; " ménages qui recevront une visite")</f>
        <v/>
      </c>
      <c r="D19" s="19"/>
    </row>
    <row r="20" spans="1:4" ht="72" customHeight="1">
      <c r="A20" s="484"/>
      <c r="B20" s="84" t="str">
        <f>IF('1. Description générale'!B38="-",'1. Description générale'!C38,'1. Description générale'!B38)</f>
        <v/>
      </c>
      <c r="C20" s="85" t="str">
        <f>IF('1. Description générale'!D38="","","soit " &amp; '1. Description générale'!D38 &amp; " ménages qui recevront une visite")</f>
        <v/>
      </c>
      <c r="D20" s="19"/>
    </row>
    <row r="21" spans="1:4" ht="62" customHeight="1">
      <c r="A21" s="484"/>
      <c r="B21" s="84" t="str">
        <f>IF('1. Description générale'!B39="-",'1. Description générale'!C39,'1. Description générale'!B39)</f>
        <v/>
      </c>
      <c r="C21" s="85" t="str">
        <f>IF('1. Description générale'!D39="","","soit " &amp; '1. Description générale'!D39 &amp; " ménages qui recevront une visite")</f>
        <v/>
      </c>
      <c r="D21" s="19"/>
    </row>
    <row r="22" spans="1:4" ht="41" customHeight="1">
      <c r="A22" s="26" t="s">
        <v>411</v>
      </c>
      <c r="B22" s="160"/>
      <c r="C22" s="161"/>
    </row>
    <row r="23" spans="1:4" ht="43" customHeight="1">
      <c r="A23" s="152" t="s">
        <v>314</v>
      </c>
      <c r="B23" s="160"/>
      <c r="C23" s="158"/>
      <c r="D23"/>
    </row>
    <row r="24" spans="1:4" ht="43" customHeight="1">
      <c r="A24" s="152" t="s">
        <v>412</v>
      </c>
      <c r="B24" s="318"/>
      <c r="C24" s="319"/>
      <c r="D24"/>
    </row>
    <row r="25" spans="1:4" ht="43" customHeight="1">
      <c r="A25" s="152" t="s">
        <v>413</v>
      </c>
      <c r="B25" s="318"/>
      <c r="C25" s="319"/>
      <c r="D25"/>
    </row>
    <row r="26" spans="1:4" ht="47" customHeight="1">
      <c r="A26" s="152" t="s">
        <v>415</v>
      </c>
      <c r="B26" s="160"/>
      <c r="C26" s="158"/>
    </row>
    <row r="27" spans="1:4" ht="14">
      <c r="A27"/>
      <c r="B27" s="55"/>
      <c r="C27" s="55"/>
    </row>
    <row r="28" spans="1:4">
      <c r="C28" s="82"/>
    </row>
    <row r="29" spans="1:4">
      <c r="C29" s="21"/>
    </row>
  </sheetData>
  <sheetProtection sheet="1" objects="1" scenarios="1" formatCells="0" formatColumns="0" formatRows="0" selectLockedCells="1"/>
  <mergeCells count="2">
    <mergeCell ref="A18:A21"/>
    <mergeCell ref="A1:C4"/>
  </mergeCells>
  <phoneticPr fontId="5" type="noConversion"/>
  <dataValidations count="2">
    <dataValidation type="list" operator="equal" allowBlank="1" sqref="B6:B17 B22:B26" xr:uid="{00000000-0002-0000-0500-000000000000}">
      <formula1>"OUI,NON"</formula1>
    </dataValidation>
    <dataValidation operator="equal" allowBlank="1" sqref="B18:B21" xr:uid="{00000000-0002-0000-0500-000001000000}"/>
  </dataValidations>
  <pageMargins left="0.39374999999999999" right="0.39374999999999999" top="0.65902777777777777" bottom="0.65902777777777777" header="0.39374999999999999" footer="0.39374999999999999"/>
  <pageSetup paperSize="9" scale="88" firstPageNumber="0" fitToWidth="0" orientation="landscape" horizontalDpi="300" verticalDpi="300"/>
  <headerFooter alignWithMargins="0">
    <oddHeader>&amp;C&amp;"Times New Roman,Normal"&amp;12&amp;A</oddHeader>
    <oddFooter>&amp;C&amp;"Times New Roman,Normal"&amp;12Page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9"/>
  <sheetViews>
    <sheetView showGridLines="0" workbookViewId="0">
      <selection activeCell="B8" sqref="B8"/>
    </sheetView>
  </sheetViews>
  <sheetFormatPr baseColWidth="10" defaultColWidth="10.6640625" defaultRowHeight="14"/>
  <cols>
    <col min="1" max="1" width="51.83203125" style="82" customWidth="1"/>
    <col min="2" max="2" width="13.5" style="82" customWidth="1"/>
    <col min="3" max="3" width="13.1640625" style="82" customWidth="1"/>
    <col min="4" max="4" width="15.6640625" style="82" customWidth="1"/>
    <col min="5" max="5" width="20.1640625" style="82" customWidth="1"/>
    <col min="6" max="7" width="16.6640625" style="82" customWidth="1"/>
    <col min="8" max="8" width="15.5" style="82" customWidth="1"/>
    <col min="9" max="9" width="2.33203125" style="82" customWidth="1"/>
    <col min="10" max="10" width="12.33203125" style="82" customWidth="1"/>
    <col min="11" max="11" width="17.83203125" style="82" customWidth="1"/>
    <col min="12" max="12" width="13.33203125" style="82" customWidth="1"/>
    <col min="13" max="13" width="18.1640625" style="82" customWidth="1"/>
    <col min="14" max="15" width="17" style="82" customWidth="1"/>
    <col min="16" max="16" width="10.1640625" style="82" customWidth="1"/>
    <col min="17" max="17" width="2.1640625" customWidth="1"/>
    <col min="18" max="18" width="1.83203125" style="82" customWidth="1"/>
    <col min="19" max="16384" width="10.6640625" style="82"/>
  </cols>
  <sheetData>
    <row r="1" spans="1:16" ht="23" customHeight="1">
      <c r="A1" s="335" t="s">
        <v>171</v>
      </c>
      <c r="B1" s="336"/>
      <c r="C1" s="336"/>
      <c r="D1" s="336"/>
      <c r="E1" s="336"/>
      <c r="F1" s="336"/>
      <c r="G1" s="336"/>
      <c r="H1" s="336"/>
      <c r="I1" s="139"/>
    </row>
    <row r="2" spans="1:16" ht="17" customHeight="1">
      <c r="A2" s="335"/>
      <c r="B2" s="336"/>
      <c r="C2" s="336"/>
      <c r="D2" s="336"/>
      <c r="E2" s="336"/>
      <c r="F2" s="336"/>
      <c r="G2" s="336"/>
      <c r="H2" s="336"/>
      <c r="I2" s="139"/>
    </row>
    <row r="3" spans="1:16" ht="18" customHeight="1">
      <c r="A3" s="335"/>
      <c r="B3" s="336"/>
      <c r="C3" s="336"/>
      <c r="D3" s="336"/>
      <c r="E3" s="336"/>
      <c r="F3" s="336"/>
      <c r="G3" s="336"/>
      <c r="H3" s="336"/>
      <c r="I3" s="139"/>
    </row>
    <row r="4" spans="1:16" ht="19" customHeight="1">
      <c r="A4" s="485"/>
      <c r="B4" s="458"/>
      <c r="C4" s="458"/>
      <c r="D4" s="458"/>
      <c r="E4" s="458"/>
      <c r="F4" s="458"/>
      <c r="G4" s="458"/>
      <c r="H4" s="458"/>
      <c r="I4" s="139"/>
    </row>
    <row r="5" spans="1:16" ht="25" customHeight="1">
      <c r="A5" s="503" t="s">
        <v>228</v>
      </c>
      <c r="B5" s="504"/>
      <c r="C5" s="504"/>
      <c r="D5" s="504"/>
      <c r="E5" s="504"/>
      <c r="F5" s="504"/>
      <c r="G5" s="504"/>
      <c r="H5" s="505"/>
      <c r="I5" s="139"/>
      <c r="O5" s="89"/>
      <c r="P5" s="89"/>
    </row>
    <row r="6" spans="1:16" ht="22" customHeight="1">
      <c r="A6" s="510" t="s">
        <v>172</v>
      </c>
      <c r="B6" s="488"/>
      <c r="C6" s="23">
        <v>300</v>
      </c>
      <c r="E6" s="22" t="s">
        <v>250</v>
      </c>
      <c r="F6" s="22"/>
      <c r="G6" s="22"/>
      <c r="I6" s="139"/>
    </row>
    <row r="7" spans="1:16" ht="19" customHeight="1">
      <c r="A7" s="24" t="s">
        <v>174</v>
      </c>
      <c r="B7" s="87" t="str">
        <f>IF('1. Description générale'!E74="En binôme","OUI",IF('1. Description générale'!E82=2,"OUI",IF('1. Description générale'!E82="Plus","OUI","NON")))</f>
        <v>NON</v>
      </c>
      <c r="C7" s="23">
        <v>100</v>
      </c>
      <c r="E7" s="24" t="s">
        <v>233</v>
      </c>
      <c r="F7" s="24" t="s">
        <v>243</v>
      </c>
      <c r="G7" s="23">
        <v>50000</v>
      </c>
      <c r="I7" s="139"/>
    </row>
    <row r="8" spans="1:16" ht="20" customHeight="1">
      <c r="A8" s="24" t="s">
        <v>175</v>
      </c>
      <c r="B8" s="87" t="str">
        <f>IF('1. Description générale'!E75="Conseiller énergie","OUI",IF('1. Description générale'!E75="Travailleur social","OUI",IF('1. Description générale'!E75="Conseiller habitat","OUI","NON")))</f>
        <v>NON</v>
      </c>
      <c r="C8" s="23">
        <v>100</v>
      </c>
      <c r="E8" s="24"/>
      <c r="F8" s="24" t="s">
        <v>244</v>
      </c>
      <c r="G8" s="23">
        <v>25000</v>
      </c>
      <c r="I8" s="139"/>
    </row>
    <row r="9" spans="1:16" ht="20" customHeight="1">
      <c r="A9" s="24" t="s">
        <v>226</v>
      </c>
      <c r="B9" s="87" t="str">
        <f>IF('1. Description générale'!E103&lt;&gt;"NON","OUI","NON")</f>
        <v>NON</v>
      </c>
      <c r="C9" s="88">
        <f>IF('1. Description générale'!E103&lt;&gt;"NON",(MID('1. Description générale'!E103,7,2)*50/10),0)</f>
        <v>0</v>
      </c>
      <c r="E9" s="24" t="s">
        <v>177</v>
      </c>
      <c r="F9" s="24"/>
      <c r="G9" s="23">
        <v>20000</v>
      </c>
      <c r="I9" s="139"/>
    </row>
    <row r="10" spans="1:16" ht="22" customHeight="1">
      <c r="A10" s="24" t="s">
        <v>176</v>
      </c>
      <c r="B10" s="87" t="str">
        <f>'1. Description générale'!E105</f>
        <v>NON</v>
      </c>
      <c r="C10" s="23">
        <v>50</v>
      </c>
      <c r="E10" s="24" t="s">
        <v>308</v>
      </c>
      <c r="F10" s="24"/>
      <c r="G10" s="150">
        <v>2500</v>
      </c>
      <c r="I10" s="139"/>
    </row>
    <row r="11" spans="1:16" ht="21" customHeight="1">
      <c r="A11" s="24" t="s">
        <v>227</v>
      </c>
      <c r="B11" s="87" t="str">
        <f>'1. Description générale'!E107</f>
        <v>NON</v>
      </c>
      <c r="C11" s="25">
        <v>50</v>
      </c>
      <c r="I11" s="139"/>
    </row>
    <row r="12" spans="1:16">
      <c r="A12" s="517" t="s">
        <v>249</v>
      </c>
      <c r="B12" s="518"/>
      <c r="C12" s="519">
        <f>C6+SUMIF(B7:B11,"OUI",C7:C11)</f>
        <v>300</v>
      </c>
      <c r="D12" s="488" t="s">
        <v>247</v>
      </c>
      <c r="E12" s="495" t="s">
        <v>171</v>
      </c>
      <c r="F12" s="495" t="s">
        <v>231</v>
      </c>
      <c r="G12" s="495" t="s">
        <v>248</v>
      </c>
      <c r="H12" s="507" t="s">
        <v>252</v>
      </c>
      <c r="I12" s="139"/>
    </row>
    <row r="13" spans="1:16" ht="18" customHeight="1">
      <c r="A13" s="517"/>
      <c r="B13" s="518"/>
      <c r="C13" s="519"/>
      <c r="D13" s="488"/>
      <c r="E13" s="495"/>
      <c r="F13" s="495"/>
      <c r="G13" s="495"/>
      <c r="H13" s="507"/>
      <c r="I13" s="139"/>
    </row>
    <row r="14" spans="1:16" ht="16" customHeight="1">
      <c r="A14" s="517"/>
      <c r="B14" s="518"/>
      <c r="C14" s="519"/>
      <c r="D14" s="91">
        <f>'1. Description générale'!A31</f>
        <v>1904</v>
      </c>
      <c r="E14" s="92">
        <f>C12*'1. Description générale'!D36</f>
        <v>0</v>
      </c>
      <c r="F14" s="93" t="str">
        <f>'1. Description générale'!H31</f>
        <v>-</v>
      </c>
      <c r="G14" s="88">
        <f>'3. Budget'!F20</f>
        <v>0</v>
      </c>
      <c r="H14" s="92" t="e">
        <f>IF(D14="-",0,(IF(E14&gt;(F14*G14),F14*G14,E14)))</f>
        <v>#VALUE!</v>
      </c>
      <c r="I14" s="139"/>
    </row>
    <row r="15" spans="1:16" ht="19" customHeight="1">
      <c r="A15" s="517"/>
      <c r="B15" s="518"/>
      <c r="C15" s="519"/>
      <c r="D15" s="91" t="str">
        <f>'1. Description générale'!A32</f>
        <v>-</v>
      </c>
      <c r="E15" s="92">
        <f>C12*'1. Description générale'!D37</f>
        <v>0</v>
      </c>
      <c r="F15" s="93" t="str">
        <f>'1. Description générale'!H32</f>
        <v>-</v>
      </c>
      <c r="G15" s="88">
        <f>'3. Budget'!M20</f>
        <v>0</v>
      </c>
      <c r="H15" s="92">
        <f>IF(D15="-",0,(IF(E15&gt;(F15*G15),F15*G15,E15)))</f>
        <v>0</v>
      </c>
      <c r="I15" s="139"/>
    </row>
    <row r="16" spans="1:16" ht="19" customHeight="1">
      <c r="A16" s="517"/>
      <c r="B16" s="518"/>
      <c r="C16" s="519"/>
      <c r="D16" s="91" t="str">
        <f>'1. Description générale'!A33</f>
        <v>-</v>
      </c>
      <c r="E16" s="92">
        <f>C12*'1. Description générale'!D38</f>
        <v>0</v>
      </c>
      <c r="F16" s="93" t="str">
        <f>'1. Description générale'!H33</f>
        <v>-</v>
      </c>
      <c r="G16" s="88">
        <f>'3. Budget'!T20</f>
        <v>0</v>
      </c>
      <c r="H16" s="92">
        <f>IF(D16="-",0,(IF(E16&gt;(F16*G16),F16*G16,E16)))</f>
        <v>0</v>
      </c>
      <c r="I16" s="139"/>
    </row>
    <row r="17" spans="1:13" ht="19" customHeight="1">
      <c r="A17" s="517"/>
      <c r="B17" s="518"/>
      <c r="C17" s="519"/>
      <c r="D17" s="91" t="str">
        <f>'1. Description générale'!A34</f>
        <v>-</v>
      </c>
      <c r="E17" s="92">
        <f>C12*'1. Description générale'!D39</f>
        <v>0</v>
      </c>
      <c r="F17" s="93" t="str">
        <f>'1. Description générale'!H34</f>
        <v>-</v>
      </c>
      <c r="G17" s="88">
        <f>'3. Budget'!AA20</f>
        <v>0</v>
      </c>
      <c r="H17" s="92">
        <f>IF(D17="-",0,(IF(E17&gt;(F17*G17),F17*G17,E17)))</f>
        <v>0</v>
      </c>
      <c r="I17" s="139"/>
      <c r="K17" s="156"/>
    </row>
    <row r="18" spans="1:13" ht="23" customHeight="1">
      <c r="H18" s="86" t="e">
        <f>SUM(H14:H17)</f>
        <v>#VALUE!</v>
      </c>
      <c r="I18" s="139"/>
    </row>
    <row r="19" spans="1:13">
      <c r="A19" s="506" t="s">
        <v>229</v>
      </c>
      <c r="B19" s="506"/>
      <c r="C19" s="506"/>
      <c r="D19" s="506"/>
      <c r="E19" s="506"/>
      <c r="F19" s="506"/>
      <c r="G19" s="506"/>
      <c r="H19" s="506"/>
      <c r="I19" s="139"/>
    </row>
    <row r="20" spans="1:13">
      <c r="A20" s="506"/>
      <c r="B20" s="506"/>
      <c r="C20" s="506"/>
      <c r="D20" s="506"/>
      <c r="E20" s="506"/>
      <c r="F20" s="506"/>
      <c r="G20" s="506"/>
      <c r="H20" s="506"/>
      <c r="I20" s="139"/>
    </row>
    <row r="21" spans="1:13" ht="18" customHeight="1">
      <c r="A21" s="508"/>
      <c r="B21" s="509"/>
      <c r="C21" s="95" t="s">
        <v>247</v>
      </c>
      <c r="D21" s="95" t="s">
        <v>246</v>
      </c>
      <c r="E21" s="95" t="s">
        <v>231</v>
      </c>
      <c r="F21" s="95" t="s">
        <v>344</v>
      </c>
      <c r="G21" s="95" t="s">
        <v>248</v>
      </c>
      <c r="H21" s="95" t="s">
        <v>252</v>
      </c>
      <c r="I21" s="139"/>
    </row>
    <row r="22" spans="1:13" ht="22" customHeight="1">
      <c r="A22" s="489" t="s">
        <v>233</v>
      </c>
      <c r="B22" s="492" t="str">
        <f>IF('1. Description générale'!C10&lt;18,"NON",'1. Description générale'!E112)</f>
        <v>NON</v>
      </c>
      <c r="C22" s="87">
        <f>'1. Description générale'!A31</f>
        <v>1904</v>
      </c>
      <c r="D22" s="124">
        <f>IF('1. Description générale'!B19="1ère année",G7,G8)</f>
        <v>25000</v>
      </c>
      <c r="E22" s="87" t="str">
        <f>'1. Description générale'!H31</f>
        <v>-</v>
      </c>
      <c r="F22" s="169">
        <f>IF(E22="-",0,D22*E22)</f>
        <v>0</v>
      </c>
      <c r="G22" s="88">
        <f>'3. Budget'!F7</f>
        <v>0</v>
      </c>
      <c r="H22" s="88" t="e">
        <f>IF(C22="-",0,IF(G22&gt;D22,F22,E22*G22))</f>
        <v>#VALUE!</v>
      </c>
      <c r="I22" s="139"/>
    </row>
    <row r="23" spans="1:13" ht="21" customHeight="1">
      <c r="A23" s="490"/>
      <c r="B23" s="493"/>
      <c r="C23" s="87" t="str">
        <f>'1. Description générale'!A32</f>
        <v>-</v>
      </c>
      <c r="D23" s="124">
        <f>IF(C23="-",0,G8)</f>
        <v>0</v>
      </c>
      <c r="E23" s="87" t="str">
        <f>'1. Description générale'!H32</f>
        <v>-</v>
      </c>
      <c r="F23" s="169">
        <f t="shared" ref="F23:F29" si="0">IF(E23="-",0,D23*E23)</f>
        <v>0</v>
      </c>
      <c r="G23" s="88">
        <f>'3. Budget'!M7</f>
        <v>0</v>
      </c>
      <c r="H23" s="124">
        <f t="shared" ref="H23:H29" si="1">IF(C23="-",0,IF(G23&gt;D23,F23,E23*G23))</f>
        <v>0</v>
      </c>
      <c r="I23" s="139"/>
      <c r="M23" s="90"/>
    </row>
    <row r="24" spans="1:13" ht="18" customHeight="1">
      <c r="A24" s="490"/>
      <c r="B24" s="493"/>
      <c r="C24" s="87" t="str">
        <f>'1. Description générale'!A33</f>
        <v>-</v>
      </c>
      <c r="D24" s="124">
        <f>IF(C24="-",0,G8)</f>
        <v>0</v>
      </c>
      <c r="E24" s="87" t="str">
        <f>'1. Description générale'!H33</f>
        <v>-</v>
      </c>
      <c r="F24" s="169">
        <f t="shared" si="0"/>
        <v>0</v>
      </c>
      <c r="G24" s="88">
        <f>'3. Budget'!T7</f>
        <v>0</v>
      </c>
      <c r="H24" s="124">
        <f t="shared" si="1"/>
        <v>0</v>
      </c>
      <c r="I24" s="139"/>
    </row>
    <row r="25" spans="1:13" ht="18" customHeight="1">
      <c r="A25" s="491"/>
      <c r="B25" s="494"/>
      <c r="C25" s="87" t="str">
        <f>'1. Description générale'!A34</f>
        <v>-</v>
      </c>
      <c r="D25" s="124">
        <f>IF(C25="-",0,G8)</f>
        <v>0</v>
      </c>
      <c r="E25" s="87" t="str">
        <f>'1. Description générale'!H34</f>
        <v>-</v>
      </c>
      <c r="F25" s="169">
        <f t="shared" si="0"/>
        <v>0</v>
      </c>
      <c r="G25" s="88">
        <f>'3. Budget'!AA7</f>
        <v>0</v>
      </c>
      <c r="H25" s="124">
        <f t="shared" si="1"/>
        <v>0</v>
      </c>
      <c r="I25" s="139"/>
    </row>
    <row r="26" spans="1:13" ht="21" customHeight="1">
      <c r="A26" s="489" t="s">
        <v>230</v>
      </c>
      <c r="B26" s="492" t="str">
        <f>'1. Description générale'!E114</f>
        <v>NON</v>
      </c>
      <c r="C26" s="87">
        <f>'1. Description générale'!A31</f>
        <v>1904</v>
      </c>
      <c r="D26" s="124">
        <f>IF(C26="-",0,G9)</f>
        <v>20000</v>
      </c>
      <c r="E26" s="87" t="str">
        <f>'1. Description générale'!H31</f>
        <v>-</v>
      </c>
      <c r="F26" s="169">
        <f t="shared" si="0"/>
        <v>0</v>
      </c>
      <c r="G26" s="88">
        <f>'3. Budget'!F33</f>
        <v>0</v>
      </c>
      <c r="H26" s="124" t="e">
        <f t="shared" si="1"/>
        <v>#VALUE!</v>
      </c>
      <c r="I26" s="139"/>
    </row>
    <row r="27" spans="1:13" ht="21" customHeight="1">
      <c r="A27" s="490"/>
      <c r="B27" s="493"/>
      <c r="C27" s="87" t="str">
        <f>'1. Description générale'!A32</f>
        <v>-</v>
      </c>
      <c r="D27" s="124">
        <f>IF(C27="-",0,G9)</f>
        <v>0</v>
      </c>
      <c r="E27" s="87" t="str">
        <f>'1. Description générale'!H32</f>
        <v>-</v>
      </c>
      <c r="F27" s="169">
        <f t="shared" si="0"/>
        <v>0</v>
      </c>
      <c r="G27" s="88">
        <f>'3. Budget'!M33</f>
        <v>0</v>
      </c>
      <c r="H27" s="124">
        <f t="shared" si="1"/>
        <v>0</v>
      </c>
      <c r="I27" s="139"/>
    </row>
    <row r="28" spans="1:13" ht="19" customHeight="1">
      <c r="A28" s="490"/>
      <c r="B28" s="493"/>
      <c r="C28" s="87" t="str">
        <f>'1. Description générale'!A33</f>
        <v>-</v>
      </c>
      <c r="D28" s="124">
        <f>IF(C28="-",0,G9)</f>
        <v>0</v>
      </c>
      <c r="E28" s="87" t="str">
        <f>'1. Description générale'!H33</f>
        <v>-</v>
      </c>
      <c r="F28" s="169">
        <f t="shared" si="0"/>
        <v>0</v>
      </c>
      <c r="G28" s="88">
        <f>'3. Budget'!T33</f>
        <v>0</v>
      </c>
      <c r="H28" s="124">
        <f t="shared" si="1"/>
        <v>0</v>
      </c>
      <c r="I28" s="139"/>
    </row>
    <row r="29" spans="1:13" ht="22" customHeight="1">
      <c r="A29" s="491"/>
      <c r="B29" s="494"/>
      <c r="C29" s="87" t="str">
        <f>'1. Description générale'!A34</f>
        <v>-</v>
      </c>
      <c r="D29" s="124">
        <f>IF(C29="-",0,G9)</f>
        <v>0</v>
      </c>
      <c r="E29" s="87" t="str">
        <f>'1. Description générale'!H34</f>
        <v>-</v>
      </c>
      <c r="F29" s="169">
        <f t="shared" si="0"/>
        <v>0</v>
      </c>
      <c r="G29" s="88">
        <f>'3. Budget'!AA33</f>
        <v>0</v>
      </c>
      <c r="H29" s="124">
        <f t="shared" si="1"/>
        <v>0</v>
      </c>
      <c r="I29" s="139"/>
    </row>
    <row r="30" spans="1:13" ht="20" customHeight="1">
      <c r="A30" s="511" t="s">
        <v>286</v>
      </c>
      <c r="B30" s="512"/>
      <c r="C30" s="87">
        <f>'1. Description générale'!A31</f>
        <v>1904</v>
      </c>
      <c r="D30" s="163"/>
      <c r="E30" s="164"/>
      <c r="G30" s="165"/>
      <c r="H30" s="92">
        <f>IF(B22="OUI",H22,0)+IF(B26="OUI",H26,0)</f>
        <v>0</v>
      </c>
      <c r="I30" s="139"/>
    </row>
    <row r="31" spans="1:13" ht="17" customHeight="1">
      <c r="A31" s="513"/>
      <c r="B31" s="514"/>
      <c r="C31" s="87" t="str">
        <f>'1. Description générale'!A32</f>
        <v>-</v>
      </c>
      <c r="D31" s="166"/>
      <c r="E31" s="167"/>
      <c r="G31" s="168"/>
      <c r="H31" s="92">
        <f>IF(B22="OUI",H23,0)+IF(B26="OUI",H27,0)</f>
        <v>0</v>
      </c>
      <c r="I31" s="139"/>
    </row>
    <row r="32" spans="1:13" ht="21" customHeight="1">
      <c r="A32" s="513"/>
      <c r="B32" s="514"/>
      <c r="C32" s="87" t="str">
        <f>'1. Description générale'!A33</f>
        <v>-</v>
      </c>
      <c r="D32" s="166"/>
      <c r="E32" s="167"/>
      <c r="G32" s="168"/>
      <c r="H32" s="92">
        <f>IF(B22="OUI",H24,0)+IF(B26="OUI",H28,0)</f>
        <v>0</v>
      </c>
      <c r="I32" s="139"/>
    </row>
    <row r="33" spans="1:9" ht="20" customHeight="1">
      <c r="A33" s="515"/>
      <c r="B33" s="516"/>
      <c r="C33" s="87" t="str">
        <f>'1. Description générale'!A34</f>
        <v>-</v>
      </c>
      <c r="D33"/>
      <c r="E33"/>
      <c r="F33"/>
      <c r="G33"/>
      <c r="H33" s="92">
        <f>IF(B22="OUI",H25,0)+IF(B26="OUI",H29,0)</f>
        <v>0</v>
      </c>
      <c r="I33" s="139"/>
    </row>
    <row r="34" spans="1:9" ht="28" customHeight="1">
      <c r="H34" s="96">
        <f>SUM(H30:H33)</f>
        <v>0</v>
      </c>
      <c r="I34" s="139"/>
    </row>
    <row r="35" spans="1:9" ht="24" customHeight="1">
      <c r="A35" s="506" t="s">
        <v>251</v>
      </c>
      <c r="B35" s="506"/>
      <c r="C35" s="506"/>
      <c r="D35" s="506"/>
      <c r="E35" s="506"/>
      <c r="F35" s="506"/>
      <c r="G35" s="506"/>
      <c r="H35" s="506"/>
      <c r="I35" s="139"/>
    </row>
    <row r="36" spans="1:9" ht="45" customHeight="1">
      <c r="A36" s="97" t="s">
        <v>247</v>
      </c>
      <c r="B36" s="496" t="s">
        <v>345</v>
      </c>
      <c r="C36" s="497"/>
      <c r="D36" s="149" t="s">
        <v>307</v>
      </c>
      <c r="E36" s="95" t="s">
        <v>252</v>
      </c>
      <c r="I36" s="139"/>
    </row>
    <row r="37" spans="1:9" ht="17" customHeight="1">
      <c r="A37" s="94">
        <f>'1. Description générale'!A31</f>
        <v>1904</v>
      </c>
      <c r="B37" s="498">
        <f>'3. Budget'!F47*0.75</f>
        <v>0</v>
      </c>
      <c r="C37" s="499"/>
      <c r="D37" s="124">
        <f>IF(('3. Budget'!F60*0.75)&gt;$G$10,$G$10,'3. Budget'!F60*0.75)</f>
        <v>0</v>
      </c>
      <c r="E37" s="92">
        <f>SUM(B37:D37)</f>
        <v>0</v>
      </c>
      <c r="I37" s="139"/>
    </row>
    <row r="38" spans="1:9" ht="18" customHeight="1">
      <c r="A38" s="94" t="str">
        <f>'1. Description générale'!A32</f>
        <v>-</v>
      </c>
      <c r="B38" s="498">
        <f>'3. Budget'!M47*0.75</f>
        <v>0</v>
      </c>
      <c r="C38" s="499"/>
      <c r="D38" s="500"/>
      <c r="E38" s="92">
        <f>SUM(B38:D38)</f>
        <v>0</v>
      </c>
      <c r="I38" s="139"/>
    </row>
    <row r="39" spans="1:9" ht="18" customHeight="1">
      <c r="A39" s="94" t="str">
        <f>'1. Description générale'!A33</f>
        <v>-</v>
      </c>
      <c r="B39" s="498">
        <f>'3. Budget'!T47*0.75</f>
        <v>0</v>
      </c>
      <c r="C39" s="499"/>
      <c r="D39" s="501"/>
      <c r="E39" s="92">
        <f>SUM(B39:D39)</f>
        <v>0</v>
      </c>
      <c r="I39" s="139"/>
    </row>
    <row r="40" spans="1:9" ht="16" customHeight="1">
      <c r="A40" s="87" t="str">
        <f>'1. Description générale'!A34</f>
        <v>-</v>
      </c>
      <c r="B40" s="498">
        <f>'3. Budget'!AA47*0.75</f>
        <v>0</v>
      </c>
      <c r="C40" s="499"/>
      <c r="D40" s="502"/>
      <c r="E40" s="92">
        <f>SUM(B40:D40)</f>
        <v>0</v>
      </c>
      <c r="I40" s="139"/>
    </row>
    <row r="41" spans="1:9" ht="22" customHeight="1">
      <c r="E41" s="86">
        <f>SUM(E37:E40)</f>
        <v>0</v>
      </c>
      <c r="I41" s="139"/>
    </row>
    <row r="42" spans="1:9">
      <c r="I42" s="139"/>
    </row>
    <row r="43" spans="1:9">
      <c r="A43" s="486" t="str">
        <f>"TOTAUX - année " &amp; '1. Description générale'!A31</f>
        <v>TOTAUX - année 1904</v>
      </c>
      <c r="B43" s="487"/>
      <c r="C43" s="487"/>
      <c r="D43" s="487"/>
      <c r="E43" s="487"/>
      <c r="F43" s="487"/>
      <c r="G43" s="487"/>
      <c r="H43" s="245" t="e">
        <f>IF('1. Description générale'!$B$18="Régional",IF((H14+H30+E37)&gt;1900000,1900000,(H14+H30+E37)),IF('1. Description générale'!$B$18="Départemental",IF((H14+H30+E37)&gt;700000,700000,(H14+H30+E37)),IF('1. Description générale'!$B$18="Métropole",IF((H14+H30+E37)&gt;700000,700000,(H14+H30+E37)),IF((H14+H30+E37)&gt;400000,400000,(H14+H30+E37)))))</f>
        <v>#VALUE!</v>
      </c>
      <c r="I43" s="139"/>
    </row>
    <row r="44" spans="1:9">
      <c r="A44" s="486" t="str">
        <f>"TOTAUX - année " &amp; '1. Description générale'!A32</f>
        <v>TOTAUX - année -</v>
      </c>
      <c r="B44" s="487"/>
      <c r="C44" s="487"/>
      <c r="D44" s="487"/>
      <c r="E44" s="487"/>
      <c r="F44" s="487"/>
      <c r="G44" s="487"/>
      <c r="H44" s="245">
        <f>IF('1. Description générale'!$B$18="Régional",IF((H15+H31+E38)&gt;1900000,1900000,(H15+H31+E38)),IF('1. Description générale'!$B$18="Départemental",IF((H15+H31+E38)&gt;700000,700000,(H15+H31+E38)),IF('1. Description générale'!$B$18="Métropole",IF((H15+H31+E38)&gt;700000,700000,(H15+H31+E38)),IF((H15+H31+E38)&gt;400000,400000,(H15+H31+E38)))))</f>
        <v>0</v>
      </c>
      <c r="I44" s="139"/>
    </row>
    <row r="45" spans="1:9">
      <c r="A45" s="486" t="str">
        <f>"TOTAUX - année " &amp; '1. Description générale'!A33</f>
        <v>TOTAUX - année -</v>
      </c>
      <c r="B45" s="487"/>
      <c r="C45" s="487"/>
      <c r="D45" s="487"/>
      <c r="E45" s="487"/>
      <c r="F45" s="487"/>
      <c r="G45" s="487"/>
      <c r="H45" s="245">
        <f>IF('1. Description générale'!$B$18="Régional",IF((H16+H32+E39)&gt;1900000,1900000,(H16+H32+E39)),IF('1. Description générale'!$B$18="Départemental",IF((H16+H32+E39)&gt;700000,700000,(H16+H32+E39)),IF('1. Description générale'!$B$18="Métropole",IF((H16+H32+E39)&gt;700000,700000,(H16+H32+E39)),IF((H16+H32+E39)&gt;400000,400000,(H16+H32+E39)))))</f>
        <v>0</v>
      </c>
      <c r="I45" s="139"/>
    </row>
    <row r="46" spans="1:9">
      <c r="A46" s="486" t="str">
        <f>"TOTAUX - année " &amp; '1. Description générale'!A34</f>
        <v>TOTAUX - année -</v>
      </c>
      <c r="B46" s="487"/>
      <c r="C46" s="487"/>
      <c r="D46" s="487"/>
      <c r="E46" s="487"/>
      <c r="F46" s="487"/>
      <c r="G46" s="487"/>
      <c r="H46" s="245">
        <f>IF('1. Description générale'!$B$18="Régional",IF((H17+H33+E40)&gt;1900000,1900000,(H17+H33+E40)),IF('1. Description générale'!$B$18="Départemental",IF((H17+H33+E40)&gt;700000,700000,(H17+H33+E40)),IF('1. Description générale'!$B$18="Métropole",IF((H17+H33+E40)&gt;700000,700000,(H17+H33+E40)),IF((H17+H33+E40)&gt;400000,400000,(H17+H33+E40)))))</f>
        <v>0</v>
      </c>
      <c r="I46" s="139"/>
    </row>
    <row r="47" spans="1:9" ht="27" customHeight="1">
      <c r="A47" s="486" t="s">
        <v>292</v>
      </c>
      <c r="B47" s="487"/>
      <c r="C47" s="487"/>
      <c r="D47" s="487"/>
      <c r="E47" s="487"/>
      <c r="F47" s="487"/>
      <c r="G47" s="487"/>
      <c r="H47" s="245" t="e">
        <f>SUM(H43:H46)</f>
        <v>#VALUE!</v>
      </c>
      <c r="I47" s="139"/>
    </row>
    <row r="49" customFormat="1" ht="13"/>
  </sheetData>
  <sheetProtection sheet="1" objects="1" scenarios="1" selectLockedCells="1" selectUnlockedCells="1"/>
  <mergeCells count="29">
    <mergeCell ref="A5:H5"/>
    <mergeCell ref="A1:H4"/>
    <mergeCell ref="A19:H20"/>
    <mergeCell ref="A35:H35"/>
    <mergeCell ref="A26:A29"/>
    <mergeCell ref="H12:H13"/>
    <mergeCell ref="B26:B29"/>
    <mergeCell ref="A21:B21"/>
    <mergeCell ref="A6:B6"/>
    <mergeCell ref="A30:B33"/>
    <mergeCell ref="G12:G13"/>
    <mergeCell ref="A12:B17"/>
    <mergeCell ref="C12:C17"/>
    <mergeCell ref="A47:G47"/>
    <mergeCell ref="D12:D13"/>
    <mergeCell ref="A22:A25"/>
    <mergeCell ref="B22:B25"/>
    <mergeCell ref="E12:E13"/>
    <mergeCell ref="F12:F13"/>
    <mergeCell ref="B36:C36"/>
    <mergeCell ref="B37:C37"/>
    <mergeCell ref="B38:C38"/>
    <mergeCell ref="B39:C39"/>
    <mergeCell ref="B40:C40"/>
    <mergeCell ref="D38:D40"/>
    <mergeCell ref="A46:G46"/>
    <mergeCell ref="A45:G45"/>
    <mergeCell ref="A44:G44"/>
    <mergeCell ref="A43:G43"/>
  </mergeCells>
  <conditionalFormatting sqref="A44:G44">
    <cfRule type="expression" dxfId="2" priority="3">
      <formula>EXACT($A$44,"TOTAUX - année -")</formula>
    </cfRule>
  </conditionalFormatting>
  <conditionalFormatting sqref="A45:G45">
    <cfRule type="expression" dxfId="1" priority="2">
      <formula>EXACT($A$45,"TOTAUX - année -")</formula>
    </cfRule>
  </conditionalFormatting>
  <conditionalFormatting sqref="A46:G46">
    <cfRule type="expression" dxfId="0" priority="1">
      <formula>EXACT($A$46,"TOTAUX - année -")</formula>
    </cfRule>
  </conditionalFormatting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CG61"/>
  <sheetViews>
    <sheetView showGridLines="0" zoomScale="90" zoomScaleNormal="90" zoomScalePageLayoutView="90" workbookViewId="0">
      <selection activeCell="G10" sqref="G10"/>
    </sheetView>
  </sheetViews>
  <sheetFormatPr baseColWidth="10" defaultColWidth="10.6640625" defaultRowHeight="14"/>
  <cols>
    <col min="1" max="1" width="19.83203125" style="8" customWidth="1"/>
    <col min="2" max="2" width="25.5" style="8" customWidth="1"/>
    <col min="3" max="3" width="15.1640625" style="8" customWidth="1"/>
    <col min="4" max="4" width="32.83203125" style="8" customWidth="1"/>
    <col min="5" max="5" width="11.5" style="8" hidden="1" customWidth="1"/>
    <col min="6" max="6" width="1.83203125" style="8" customWidth="1"/>
    <col min="7" max="7" width="46.83203125" style="8" customWidth="1"/>
    <col min="8" max="8" width="61.5" style="8" customWidth="1"/>
    <col min="9" max="11" width="10.6640625" style="8" customWidth="1"/>
    <col min="12" max="12" width="21.5" style="8" customWidth="1"/>
    <col min="13" max="17" width="10.6640625" style="8" customWidth="1"/>
    <col min="18" max="18" width="12.33203125" style="8" customWidth="1"/>
    <col min="19" max="21" width="10.6640625" style="8" customWidth="1"/>
    <col min="22" max="22" width="12.33203125" style="8" customWidth="1"/>
    <col min="23" max="67" width="10.6640625" style="8" customWidth="1"/>
    <col min="68" max="68" width="11.33203125" style="8" bestFit="1" customWidth="1"/>
    <col min="69" max="16384" width="10.6640625" style="8"/>
  </cols>
  <sheetData>
    <row r="1" spans="1:23" ht="19" customHeight="1">
      <c r="A1" s="335" t="s">
        <v>401</v>
      </c>
      <c r="B1" s="336"/>
      <c r="C1" s="336"/>
      <c r="D1" s="336"/>
      <c r="E1" s="336"/>
      <c r="F1" s="336"/>
      <c r="G1" s="336"/>
      <c r="H1" s="336"/>
    </row>
    <row r="2" spans="1:23" ht="26" customHeight="1">
      <c r="A2" s="335"/>
      <c r="B2" s="336"/>
      <c r="C2" s="336"/>
      <c r="D2" s="336"/>
      <c r="E2" s="336"/>
      <c r="F2" s="336"/>
      <c r="G2" s="336"/>
      <c r="H2" s="336"/>
    </row>
    <row r="3" spans="1:23" ht="17" customHeight="1">
      <c r="A3" s="335"/>
      <c r="B3" s="336"/>
      <c r="C3" s="336"/>
      <c r="D3" s="336"/>
      <c r="E3" s="336"/>
      <c r="F3" s="336"/>
      <c r="G3" s="336"/>
      <c r="H3" s="336"/>
    </row>
    <row r="4" spans="1:23" ht="16" customHeight="1">
      <c r="A4" s="485"/>
      <c r="B4" s="458"/>
      <c r="C4" s="458"/>
      <c r="D4" s="458"/>
      <c r="E4" s="458"/>
      <c r="F4" s="458"/>
      <c r="G4" s="458"/>
      <c r="H4" s="458"/>
    </row>
    <row r="5" spans="1:23" ht="24" customHeight="1">
      <c r="A5" s="530" t="s">
        <v>33</v>
      </c>
      <c r="B5" s="530"/>
      <c r="C5" s="531" t="s">
        <v>35</v>
      </c>
      <c r="D5" s="531"/>
      <c r="E5" s="6"/>
      <c r="G5" s="531" t="s">
        <v>86</v>
      </c>
      <c r="H5" s="531"/>
    </row>
    <row r="6" spans="1:23" ht="15">
      <c r="A6" s="105" t="s">
        <v>33</v>
      </c>
      <c r="B6" s="115">
        <f>'1. Description générale'!A6</f>
        <v>0</v>
      </c>
      <c r="C6" s="105" t="s">
        <v>35</v>
      </c>
      <c r="D6" s="116">
        <f>'1. Description générale'!A8</f>
        <v>0</v>
      </c>
      <c r="E6" s="6"/>
      <c r="G6" s="105" t="s">
        <v>53</v>
      </c>
      <c r="H6" s="116" t="str">
        <f>'1. Description générale'!E47 &amp; IF('1. Description générale'!E48&lt;&gt;""," / " &amp; '1. Description générale'!E48," ") &amp; IF('1. Description générale'!E49&lt;&gt;""," / " &amp; '1. Description générale'!E49," ")</f>
        <v xml:space="preserve">  </v>
      </c>
    </row>
    <row r="7" spans="1:23" ht="23" customHeight="1">
      <c r="A7" s="147" t="s">
        <v>300</v>
      </c>
      <c r="B7" s="116">
        <f>'1. Description générale'!B6</f>
        <v>0</v>
      </c>
      <c r="C7" s="105" t="s">
        <v>36</v>
      </c>
      <c r="D7" s="116">
        <f>'1. Description générale'!B8</f>
        <v>0</v>
      </c>
      <c r="E7" s="7"/>
      <c r="G7" s="532" t="s">
        <v>84</v>
      </c>
      <c r="H7" s="533"/>
    </row>
    <row r="8" spans="1:23" ht="15">
      <c r="A8" s="105" t="s">
        <v>34</v>
      </c>
      <c r="B8" s="115">
        <f>'1. Description générale'!C6</f>
        <v>0</v>
      </c>
      <c r="C8" s="105" t="s">
        <v>37</v>
      </c>
      <c r="D8" s="117">
        <f>'1. Description générale'!C8</f>
        <v>0</v>
      </c>
      <c r="G8" s="112" t="s">
        <v>68</v>
      </c>
      <c r="H8" s="116" t="str">
        <f>'1. Description générale'!E54 &amp; IF('1. Description générale'!E55&lt;&gt;""," / " &amp; '1. Description générale'!E55," ") &amp; IF('1. Description générale'!E56&lt;&gt;""," / " &amp; '1. Description générale'!E56," " ) &amp; IF('1. Description générale'!E57&lt;&gt;""," / " &amp; '1. Description générale'!E57," ") &amp; IF('1. Description générale'!E58&lt;&gt;""," / " &amp; '1. Description générale'!E58," ") &amp; IF('1. Description générale'!E59&lt;&gt;""," / " &amp; '1. Description générale'!E59," ") &amp; IF('1. Description générale'!E60&lt;&gt;""," / " &amp; '1. Description générale'!E60," ")</f>
        <v xml:space="preserve">Revenus très modestes (seuils ANAH)      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43" customHeight="1">
      <c r="A9" s="105" t="s">
        <v>101</v>
      </c>
      <c r="B9" s="116">
        <f>'1. Description générale'!D8</f>
        <v>0</v>
      </c>
      <c r="C9" s="105" t="s">
        <v>77</v>
      </c>
      <c r="D9" s="116">
        <f>'1. Description générale'!D10</f>
        <v>0</v>
      </c>
      <c r="G9" s="113" t="s">
        <v>99</v>
      </c>
      <c r="H9" s="129">
        <f>'1. Description générale'!E63</f>
        <v>0</v>
      </c>
    </row>
    <row r="10" spans="1:23" ht="23" customHeight="1">
      <c r="A10" s="106" t="s">
        <v>76</v>
      </c>
      <c r="B10" s="115">
        <f>'1. Description générale'!D6</f>
        <v>0</v>
      </c>
      <c r="C10" s="105" t="s">
        <v>88</v>
      </c>
      <c r="D10" s="116">
        <f>'1. Description générale'!E50</f>
        <v>0</v>
      </c>
      <c r="E10" s="6"/>
      <c r="G10" s="113" t="s">
        <v>108</v>
      </c>
      <c r="H10" s="129">
        <f>'1. Description générale'!E65</f>
        <v>0</v>
      </c>
    </row>
    <row r="11" spans="1:23" ht="23" customHeight="1">
      <c r="A11" s="522" t="s">
        <v>315</v>
      </c>
      <c r="B11" s="522"/>
      <c r="C11" s="522"/>
      <c r="D11" s="154" t="str">
        <f>'1. Description générale'!E18</f>
        <v>OUI</v>
      </c>
      <c r="E11" s="6"/>
      <c r="G11" s="113"/>
      <c r="H11" s="129"/>
    </row>
    <row r="12" spans="1:23" ht="25" customHeight="1">
      <c r="A12" s="523" t="s">
        <v>79</v>
      </c>
      <c r="B12" s="525"/>
      <c r="C12" s="525"/>
      <c r="D12" s="524"/>
      <c r="E12" s="6"/>
      <c r="G12" s="113" t="s">
        <v>65</v>
      </c>
      <c r="H12" s="129">
        <f>'1. Description générale'!E66</f>
        <v>0</v>
      </c>
    </row>
    <row r="13" spans="1:23" ht="24" customHeight="1">
      <c r="A13" s="105" t="s">
        <v>31</v>
      </c>
      <c r="B13" s="118">
        <f>'1. Description générale'!A10</f>
        <v>0</v>
      </c>
      <c r="C13" s="526" t="s">
        <v>38</v>
      </c>
      <c r="D13" s="528">
        <f>'1. Description générale'!C10</f>
        <v>0</v>
      </c>
      <c r="E13" s="7"/>
      <c r="G13" s="113" t="s">
        <v>110</v>
      </c>
      <c r="H13" s="129">
        <f>'1. Description générale'!E67</f>
        <v>0</v>
      </c>
    </row>
    <row r="14" spans="1:23" ht="26" customHeight="1">
      <c r="A14" s="105" t="s">
        <v>32</v>
      </c>
      <c r="B14" s="118">
        <f>'1. Description générale'!B10</f>
        <v>0</v>
      </c>
      <c r="C14" s="527"/>
      <c r="D14" s="529"/>
      <c r="E14" s="6"/>
      <c r="G14" s="113" t="s">
        <v>109</v>
      </c>
      <c r="H14" s="129">
        <f>'1. Description générale'!E68</f>
        <v>0</v>
      </c>
    </row>
    <row r="15" spans="1:23" ht="23" customHeight="1">
      <c r="A15" s="523" t="s">
        <v>50</v>
      </c>
      <c r="B15" s="525"/>
      <c r="C15" s="525"/>
      <c r="D15" s="524"/>
      <c r="E15" s="6"/>
      <c r="G15" s="112" t="s">
        <v>107</v>
      </c>
      <c r="H15" s="129">
        <f>'1. Description générale'!E69</f>
        <v>0</v>
      </c>
    </row>
    <row r="16" spans="1:23" ht="32" customHeight="1">
      <c r="A16" s="105" t="s">
        <v>41</v>
      </c>
      <c r="B16" s="119">
        <f>'1. Description générale'!B15</f>
        <v>0</v>
      </c>
      <c r="C16" s="107" t="s">
        <v>74</v>
      </c>
      <c r="D16" s="520" t="s">
        <v>294</v>
      </c>
      <c r="E16" s="7"/>
      <c r="G16" s="113" t="s">
        <v>106</v>
      </c>
      <c r="H16" s="129">
        <f>'1. Description générale'!E70</f>
        <v>0</v>
      </c>
    </row>
    <row r="17" spans="1:12" ht="23" customHeight="1">
      <c r="A17" s="105" t="s">
        <v>42</v>
      </c>
      <c r="B17" s="120">
        <f>'1. Description générale'!D40</f>
        <v>0</v>
      </c>
      <c r="C17" s="121">
        <f>'1. Description générale'!C40</f>
        <v>0</v>
      </c>
      <c r="D17" s="521"/>
      <c r="E17" s="6"/>
      <c r="G17" s="113" t="s">
        <v>125</v>
      </c>
      <c r="H17" s="129">
        <f>'1. Description générale'!E71</f>
        <v>0</v>
      </c>
    </row>
    <row r="18" spans="1:12" ht="27" customHeight="1">
      <c r="A18" s="108" t="s">
        <v>43</v>
      </c>
      <c r="B18" s="120">
        <f>'1. Description générale'!D36</f>
        <v>0</v>
      </c>
      <c r="C18" s="120">
        <f>'1. Description générale'!D36</f>
        <v>0</v>
      </c>
      <c r="D18" s="122">
        <f>'1. Description générale'!B36</f>
        <v>2</v>
      </c>
      <c r="E18" s="6"/>
      <c r="G18" s="523" t="s">
        <v>7</v>
      </c>
      <c r="H18" s="524"/>
    </row>
    <row r="19" spans="1:12" ht="23" customHeight="1">
      <c r="A19" s="108" t="s">
        <v>44</v>
      </c>
      <c r="B19" s="120">
        <f>'1. Description générale'!D37</f>
        <v>0</v>
      </c>
      <c r="C19" s="120">
        <f>'1. Description générale'!D37</f>
        <v>0</v>
      </c>
      <c r="D19" s="122" t="str">
        <f>'1. Description générale'!B37</f>
        <v/>
      </c>
      <c r="E19" s="6"/>
      <c r="G19" s="112" t="s">
        <v>49</v>
      </c>
      <c r="H19" s="116">
        <f>'1. Description générale'!E73</f>
        <v>0</v>
      </c>
    </row>
    <row r="20" spans="1:12" ht="23" customHeight="1">
      <c r="A20" s="108" t="s">
        <v>202</v>
      </c>
      <c r="B20" s="120">
        <f>'1. Description générale'!D38</f>
        <v>0</v>
      </c>
      <c r="C20" s="120">
        <f>'1. Description générale'!D38</f>
        <v>0</v>
      </c>
      <c r="D20" s="122" t="str">
        <f>'1. Description générale'!B38</f>
        <v/>
      </c>
      <c r="E20" s="6"/>
      <c r="G20" s="112" t="s">
        <v>55</v>
      </c>
      <c r="H20" s="116">
        <f>'1. Description générale'!E74</f>
        <v>0</v>
      </c>
    </row>
    <row r="21" spans="1:12" ht="27" customHeight="1">
      <c r="A21" s="108" t="s">
        <v>293</v>
      </c>
      <c r="B21" s="120">
        <f>'1. Description générale'!D39</f>
        <v>0</v>
      </c>
      <c r="C21" s="120">
        <f>'1. Description générale'!D39</f>
        <v>0</v>
      </c>
      <c r="D21" s="122" t="str">
        <f>'1. Description générale'!B39</f>
        <v/>
      </c>
      <c r="E21" s="6"/>
      <c r="G21" s="112" t="s">
        <v>111</v>
      </c>
      <c r="H21" s="116">
        <f>'1. Description générale'!E75</f>
        <v>0</v>
      </c>
      <c r="L21"/>
    </row>
    <row r="22" spans="1:12" ht="27" customHeight="1">
      <c r="A22" s="523" t="s">
        <v>83</v>
      </c>
      <c r="B22" s="525"/>
      <c r="C22" s="525"/>
      <c r="D22" s="524"/>
      <c r="E22" s="6"/>
      <c r="G22" s="112" t="s">
        <v>112</v>
      </c>
      <c r="H22" s="116">
        <f>'1. Description générale'!E77</f>
        <v>0</v>
      </c>
    </row>
    <row r="23" spans="1:12" ht="25" customHeight="1">
      <c r="A23" s="105" t="s">
        <v>39</v>
      </c>
      <c r="B23" s="123">
        <f>'1. Description générale'!A13</f>
        <v>0</v>
      </c>
      <c r="C23" s="526" t="s">
        <v>184</v>
      </c>
      <c r="D23" s="125" t="e">
        <f>B23/B17</f>
        <v>#DIV/0!</v>
      </c>
      <c r="E23" s="6"/>
      <c r="G23" s="112" t="s">
        <v>126</v>
      </c>
      <c r="H23" s="116">
        <f>'1. Description générale'!E79</f>
        <v>0</v>
      </c>
    </row>
    <row r="24" spans="1:12" ht="25" customHeight="1">
      <c r="A24" s="105" t="s">
        <v>40</v>
      </c>
      <c r="B24" s="123">
        <f>'1. Description générale'!B13</f>
        <v>0</v>
      </c>
      <c r="C24" s="527"/>
      <c r="D24" s="126" t="e">
        <f>B24/B17</f>
        <v>#DIV/0!</v>
      </c>
      <c r="E24" s="6"/>
      <c r="G24" s="112" t="s">
        <v>50</v>
      </c>
      <c r="H24" s="116">
        <f>'1. Description générale'!E82</f>
        <v>0</v>
      </c>
    </row>
    <row r="25" spans="1:12" ht="27" customHeight="1">
      <c r="A25" s="106" t="s">
        <v>80</v>
      </c>
      <c r="B25" s="124">
        <f>B23-B24</f>
        <v>0</v>
      </c>
      <c r="C25" s="107" t="s">
        <v>295</v>
      </c>
      <c r="D25" s="127" t="e">
        <f>('4. Équipements'!D27+'4. Équipements'!N27+'4. Équipements'!D55+'4. Équipements'!N55)/B17</f>
        <v>#DIV/0!</v>
      </c>
      <c r="E25" s="6"/>
      <c r="G25" s="106" t="s">
        <v>51</v>
      </c>
      <c r="H25" s="116">
        <f>'1. Description générale'!E83</f>
        <v>0</v>
      </c>
    </row>
    <row r="26" spans="1:12" ht="26" customHeight="1">
      <c r="A26" s="106" t="s">
        <v>78</v>
      </c>
      <c r="B26" s="110" t="s">
        <v>39</v>
      </c>
      <c r="C26" s="111" t="s">
        <v>81</v>
      </c>
      <c r="D26" s="111" t="s">
        <v>40</v>
      </c>
      <c r="E26" s="6"/>
      <c r="G26" s="106" t="s">
        <v>303</v>
      </c>
      <c r="H26" s="116">
        <f>'1. Description générale'!E84</f>
        <v>0</v>
      </c>
    </row>
    <row r="27" spans="1:12" ht="24" customHeight="1">
      <c r="A27" s="109" t="s">
        <v>43</v>
      </c>
      <c r="B27" s="124">
        <f>'3. Budget'!F73</f>
        <v>0</v>
      </c>
      <c r="C27" s="128" t="e">
        <f>B27/B18</f>
        <v>#DIV/0!</v>
      </c>
      <c r="D27" s="128">
        <f>'3. Budget'!F64</f>
        <v>0</v>
      </c>
      <c r="E27" s="6"/>
      <c r="G27" s="113" t="s">
        <v>159</v>
      </c>
      <c r="H27" s="116">
        <f>'1. Description générale'!E85</f>
        <v>0</v>
      </c>
    </row>
    <row r="28" spans="1:12" ht="21" customHeight="1">
      <c r="A28" s="109" t="s">
        <v>82</v>
      </c>
      <c r="B28" s="124">
        <f>'3. Budget'!M73</f>
        <v>0</v>
      </c>
      <c r="C28" s="128" t="e">
        <f>B28/B19</f>
        <v>#DIV/0!</v>
      </c>
      <c r="D28" s="128">
        <f>'3. Budget'!M64</f>
        <v>0</v>
      </c>
      <c r="E28" s="6"/>
      <c r="G28" s="523" t="s">
        <v>85</v>
      </c>
      <c r="H28" s="524"/>
    </row>
    <row r="29" spans="1:12" ht="25" customHeight="1">
      <c r="A29" s="109" t="s">
        <v>202</v>
      </c>
      <c r="B29" s="124">
        <f>'3. Budget'!T73</f>
        <v>0</v>
      </c>
      <c r="C29" s="128" t="e">
        <f>B29/B20</f>
        <v>#DIV/0!</v>
      </c>
      <c r="D29" s="128">
        <f>'3. Budget'!T64</f>
        <v>0</v>
      </c>
      <c r="E29" s="6"/>
      <c r="G29" s="112" t="s">
        <v>87</v>
      </c>
      <c r="H29" s="116">
        <f>'1. Description générale'!E86</f>
        <v>0</v>
      </c>
    </row>
    <row r="30" spans="1:12" ht="25" customHeight="1">
      <c r="A30" s="109" t="s">
        <v>293</v>
      </c>
      <c r="B30" s="124">
        <f>'3. Budget'!AA73</f>
        <v>0</v>
      </c>
      <c r="C30" s="128" t="e">
        <f>B30/B21</f>
        <v>#DIV/0!</v>
      </c>
      <c r="D30" s="128">
        <f>'3. Budget'!AA64</f>
        <v>0</v>
      </c>
      <c r="E30" s="6"/>
      <c r="G30" s="112" t="s">
        <v>117</v>
      </c>
      <c r="H30" s="116">
        <f>'1. Description générale'!E87</f>
        <v>0</v>
      </c>
    </row>
    <row r="31" spans="1:12" ht="35" customHeight="1">
      <c r="A31" s="153"/>
      <c r="E31" s="6"/>
      <c r="G31" s="114" t="s">
        <v>118</v>
      </c>
      <c r="H31" s="116">
        <f>'1. Description générale'!E88</f>
        <v>0</v>
      </c>
    </row>
    <row r="32" spans="1:12" ht="26" customHeight="1">
      <c r="A32"/>
      <c r="B32"/>
      <c r="C32"/>
      <c r="D32"/>
      <c r="E32" s="6"/>
      <c r="G32" s="523" t="s">
        <v>302</v>
      </c>
      <c r="H32" s="524"/>
    </row>
    <row r="33" spans="1:85" ht="98" customHeight="1">
      <c r="E33" s="6"/>
      <c r="G33" s="112" t="s">
        <v>311</v>
      </c>
      <c r="H33" s="116" t="str">
        <f>'1. Description générale'!E91 &amp; IF('1. Description générale'!E92&lt;&gt;""," / " &amp; '1. Description générale'!E92," ") &amp; IF('1. Description générale'!E93&lt;&gt;""," / " &amp; '1. Description générale'!E93," " ) &amp; IF('1. Description générale'!E94&lt;&gt;""," / " &amp; '1. Description générale'!E94," ") &amp; IF('1. Description générale'!E95&lt;&gt;""," / " &amp; '1. Description générale'!E95," ") &amp; IF('1. Description générale'!E96&lt;&gt;""," / " &amp; '1. Description générale'!E96," ") &amp; IF('1. Description générale'!E97&lt;&gt;""," / " &amp; '1. Description générale'!E97," ")</f>
        <v xml:space="preserve">      </v>
      </c>
    </row>
    <row r="34" spans="1:85" ht="98" customHeight="1">
      <c r="E34" s="6"/>
      <c r="G34" s="112" t="s">
        <v>346</v>
      </c>
      <c r="H34" s="116" t="str">
        <f>'1. Description générale'!F91 &amp; IF('1. Description générale'!F92&lt;&gt;""," / " &amp; '1. Description générale'!F92," ") &amp; IF('1. Description générale'!F93&lt;&gt;""," / " &amp; '1. Description générale'!F93," " ) &amp; IF('1. Description générale'!F94&lt;&gt;""," / " &amp; '1. Description générale'!F94," ") &amp; IF('1. Description générale'!F95&lt;&gt;""," / " &amp; '1. Description générale'!F95," ") &amp; IF('1. Description générale'!F96&lt;&gt;""," / " &amp; '1. Description générale'!F96," ") &amp; IF('1. Description générale'!F97&lt;&gt;""," / " &amp; '1. Description générale'!F97," ")</f>
        <v xml:space="preserve">      </v>
      </c>
    </row>
    <row r="35" spans="1:85" ht="35" customHeight="1">
      <c r="E35" s="6"/>
      <c r="G35" s="112" t="s">
        <v>304</v>
      </c>
      <c r="H35" s="116">
        <f>'1. Description générale'!E98</f>
        <v>0</v>
      </c>
    </row>
    <row r="36" spans="1:85" ht="19" customHeight="1">
      <c r="E36" s="6"/>
    </row>
    <row r="37" spans="1:85" ht="19" customHeight="1">
      <c r="E37" s="6"/>
    </row>
    <row r="38" spans="1:85" ht="23" customHeight="1">
      <c r="E38" s="6"/>
    </row>
    <row r="39" spans="1:85" ht="22" customHeight="1">
      <c r="E39" s="6"/>
    </row>
    <row r="40" spans="1:85">
      <c r="C40" s="6"/>
      <c r="D40" s="6"/>
      <c r="E40" s="6"/>
    </row>
    <row r="41" spans="1:85" ht="14" customHeight="1"/>
    <row r="42" spans="1:85" ht="15" customHeight="1">
      <c r="A42" s="100"/>
      <c r="C42" s="6"/>
    </row>
    <row r="43" spans="1:85">
      <c r="A43" s="100"/>
    </row>
    <row r="44" spans="1:85" s="31" customFormat="1" ht="28" hidden="1" customHeight="1">
      <c r="A44" s="27" t="s">
        <v>133</v>
      </c>
      <c r="B44" s="27"/>
      <c r="C44" s="27"/>
      <c r="D44" s="27" t="s">
        <v>134</v>
      </c>
      <c r="E44" s="28" t="s">
        <v>135</v>
      </c>
      <c r="F44" s="28" t="s">
        <v>45</v>
      </c>
      <c r="G44" s="28" t="s">
        <v>46</v>
      </c>
      <c r="H44" s="27" t="s">
        <v>136</v>
      </c>
      <c r="I44" s="27" t="s">
        <v>137</v>
      </c>
      <c r="J44" s="27" t="s">
        <v>138</v>
      </c>
      <c r="K44" s="27" t="s">
        <v>139</v>
      </c>
      <c r="L44" s="29" t="s">
        <v>140</v>
      </c>
      <c r="M44" s="29"/>
      <c r="N44" s="29"/>
      <c r="O44" s="29"/>
      <c r="P44" s="29"/>
      <c r="Q44" s="29"/>
      <c r="R44" s="27" t="s">
        <v>141</v>
      </c>
      <c r="S44" s="27" t="s">
        <v>142</v>
      </c>
      <c r="T44" s="27"/>
      <c r="U44" s="27"/>
      <c r="V44" s="27" t="s">
        <v>143</v>
      </c>
      <c r="W44" s="27" t="s">
        <v>144</v>
      </c>
      <c r="X44" s="27"/>
      <c r="Y44" s="27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30"/>
      <c r="AK44" s="30"/>
      <c r="AL44" s="30"/>
      <c r="AM44" s="29"/>
      <c r="AN44" s="27"/>
      <c r="AO44" s="27"/>
      <c r="AP44" s="27"/>
      <c r="AQ44" s="27"/>
      <c r="AR44" s="27"/>
      <c r="AS44" s="27"/>
      <c r="AT44" s="27"/>
      <c r="AU44" s="27"/>
      <c r="AV44" s="27"/>
      <c r="AW44" s="29"/>
      <c r="AX44" s="27"/>
      <c r="AY44" s="27"/>
      <c r="AZ44" s="27"/>
      <c r="BA44" s="29"/>
      <c r="BB44" s="27"/>
      <c r="BC44" s="27"/>
      <c r="BD44" s="27"/>
      <c r="BE44" s="29"/>
      <c r="BF44" s="30" t="s">
        <v>145</v>
      </c>
      <c r="BG44" s="30" t="s">
        <v>146</v>
      </c>
      <c r="BH44" s="30"/>
      <c r="BI44" s="30"/>
      <c r="BJ44" s="30"/>
      <c r="BK44" s="29"/>
      <c r="BL44" s="30"/>
      <c r="BM44" s="30"/>
      <c r="BN44" s="30"/>
      <c r="BO44" s="29"/>
      <c r="BP44" s="30" t="s">
        <v>147</v>
      </c>
      <c r="BQ44" s="30" t="s">
        <v>148</v>
      </c>
      <c r="BR44" s="30"/>
      <c r="BS44" s="30"/>
      <c r="BT44" s="30"/>
      <c r="BU44" s="30"/>
      <c r="BV44" s="27"/>
      <c r="BW44" s="27"/>
      <c r="BX44" s="27" t="s">
        <v>149</v>
      </c>
      <c r="BY44" s="27" t="s">
        <v>150</v>
      </c>
      <c r="BZ44" s="27" t="s">
        <v>151</v>
      </c>
      <c r="CA44" s="27" t="s">
        <v>152</v>
      </c>
      <c r="CB44" s="27" t="s">
        <v>153</v>
      </c>
      <c r="CC44" s="27" t="s">
        <v>154</v>
      </c>
      <c r="CD44" s="27" t="s">
        <v>155</v>
      </c>
      <c r="CE44" s="27" t="s">
        <v>156</v>
      </c>
      <c r="CF44" s="27" t="s">
        <v>157</v>
      </c>
      <c r="CG44" s="27" t="s">
        <v>158</v>
      </c>
    </row>
    <row r="45" spans="1:85" s="101" customFormat="1" hidden="1">
      <c r="A45" s="101">
        <f>B6</f>
        <v>0</v>
      </c>
      <c r="D45" s="101" t="str">
        <f>H6</f>
        <v xml:space="preserve">  </v>
      </c>
      <c r="F45" s="102">
        <f>B13</f>
        <v>0</v>
      </c>
      <c r="G45" s="102">
        <f>B14</f>
        <v>0</v>
      </c>
      <c r="H45" s="101">
        <f>D13</f>
        <v>0</v>
      </c>
      <c r="J45" s="103">
        <f>B16</f>
        <v>0</v>
      </c>
      <c r="K45" s="98">
        <f>B17</f>
        <v>0</v>
      </c>
      <c r="L45" s="101">
        <v>1</v>
      </c>
      <c r="R45" s="104">
        <f>B23</f>
        <v>0</v>
      </c>
      <c r="S45" s="101" t="e">
        <f>R45/D13*12</f>
        <v>#DIV/0!</v>
      </c>
      <c r="V45" s="104">
        <f>B24</f>
        <v>0</v>
      </c>
      <c r="W45" s="101" t="e">
        <f>V45/D13*12</f>
        <v>#DIV/0!</v>
      </c>
      <c r="BF45" s="101">
        <f>'4. Équipements'!D27</f>
        <v>0</v>
      </c>
      <c r="BG45" s="101" t="e">
        <f>BF45/D13*12</f>
        <v>#DIV/0!</v>
      </c>
      <c r="BP45" s="99" t="e">
        <f>#REF!</f>
        <v>#REF!</v>
      </c>
      <c r="BQ45" s="99" t="e">
        <f>#REF!/D13*12</f>
        <v>#REF!</v>
      </c>
      <c r="BX45" s="101">
        <f>H19</f>
        <v>0</v>
      </c>
      <c r="BY45" s="101">
        <f>H21</f>
        <v>0</v>
      </c>
      <c r="BZ45" s="101">
        <f>H27</f>
        <v>0</v>
      </c>
      <c r="CA45" s="101">
        <f>H20</f>
        <v>0</v>
      </c>
      <c r="CB45" s="101">
        <f>H24</f>
        <v>0</v>
      </c>
      <c r="CC45" s="101" t="str">
        <f>'3. Budget'!A82</f>
        <v>Partenaire financier 1</v>
      </c>
      <c r="CD45" s="101" t="str">
        <f>'3. Budget'!A83</f>
        <v>Partenaire financier 2</v>
      </c>
      <c r="CE45" s="101" t="str">
        <f>'3. Budget'!A84</f>
        <v>Partenaire financier 3</v>
      </c>
      <c r="CF45" s="101" t="str">
        <f>'3. Budget'!A85</f>
        <v>Partenaire financier 4</v>
      </c>
      <c r="CG45" s="101" t="str">
        <f>'3. Budget'!A86</f>
        <v>Partenaire financier 5</v>
      </c>
    </row>
    <row r="52" ht="16" customHeight="1"/>
    <row r="61" ht="16" customHeight="1"/>
  </sheetData>
  <sheetProtection sheet="1" objects="1" scenarios="1" formatColumns="0" formatRows="0" selectLockedCells="1" selectUnlockedCells="1"/>
  <mergeCells count="16">
    <mergeCell ref="A1:H4"/>
    <mergeCell ref="A12:D12"/>
    <mergeCell ref="C13:C14"/>
    <mergeCell ref="D13:D14"/>
    <mergeCell ref="A15:D15"/>
    <mergeCell ref="A5:B5"/>
    <mergeCell ref="C5:D5"/>
    <mergeCell ref="G5:H5"/>
    <mergeCell ref="G7:H7"/>
    <mergeCell ref="D16:D17"/>
    <mergeCell ref="A11:C11"/>
    <mergeCell ref="G32:H32"/>
    <mergeCell ref="G28:H28"/>
    <mergeCell ref="A22:D22"/>
    <mergeCell ref="C23:C24"/>
    <mergeCell ref="G18:H18"/>
  </mergeCells>
  <pageMargins left="0.78740157499999996" right="0.78740157499999996" top="0.984251969" bottom="0.984251969" header="0.5" footer="0.5"/>
  <pageSetup paperSize="9"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AE15"/>
  <sheetViews>
    <sheetView topLeftCell="U1" workbookViewId="0">
      <selection activeCell="AB7" sqref="AB7"/>
    </sheetView>
  </sheetViews>
  <sheetFormatPr baseColWidth="10" defaultColWidth="10.6640625" defaultRowHeight="14"/>
  <cols>
    <col min="1" max="1" width="19.1640625" style="12" customWidth="1"/>
    <col min="2" max="2" width="13.83203125" style="12" customWidth="1"/>
    <col min="3" max="3" width="18.5" style="12" customWidth="1"/>
    <col min="4" max="4" width="12.5" style="12" customWidth="1"/>
    <col min="5" max="5" width="15.83203125" style="12" customWidth="1"/>
    <col min="6" max="6" width="13.6640625" style="12" customWidth="1"/>
    <col min="7" max="7" width="23.33203125" style="12" customWidth="1"/>
    <col min="8" max="8" width="10.6640625" style="12"/>
    <col min="9" max="10" width="12.6640625" style="12" customWidth="1"/>
    <col min="11" max="11" width="9.33203125" style="12" customWidth="1"/>
    <col min="12" max="12" width="10.83203125" style="12" customWidth="1"/>
    <col min="13" max="13" width="9.6640625" style="12" customWidth="1"/>
    <col min="14" max="14" width="14" style="12" customWidth="1"/>
    <col min="15" max="15" width="12.5" style="12" customWidth="1"/>
    <col min="16" max="16" width="15.1640625" style="12" customWidth="1"/>
    <col min="17" max="17" width="15.5" style="12" customWidth="1"/>
    <col min="18" max="18" width="17.33203125" style="12" customWidth="1"/>
    <col min="19" max="19" width="15.6640625" style="12" customWidth="1"/>
    <col min="20" max="20" width="19.5" style="12" customWidth="1"/>
    <col min="21" max="21" width="18.83203125" style="12" customWidth="1"/>
    <col min="22" max="22" width="53.33203125" style="12" customWidth="1"/>
    <col min="23" max="23" width="11.6640625" style="12" customWidth="1"/>
    <col min="24" max="24" width="17.5" style="12" customWidth="1"/>
    <col min="25" max="25" width="25.5" style="12" customWidth="1"/>
    <col min="26" max="26" width="26.33203125" style="12" customWidth="1"/>
    <col min="27" max="27" width="35.83203125" style="12" customWidth="1"/>
    <col min="28" max="28" width="20.33203125" style="12" customWidth="1"/>
    <col min="29" max="30" width="38.1640625" style="12" customWidth="1"/>
    <col min="31" max="31" width="35.33203125" style="12" customWidth="1"/>
    <col min="32" max="16384" width="10.6640625" style="12"/>
  </cols>
  <sheetData>
    <row r="1" spans="1:31" ht="56" customHeight="1">
      <c r="A1" s="130" t="s">
        <v>199</v>
      </c>
      <c r="B1" s="130" t="s">
        <v>178</v>
      </c>
      <c r="C1" s="130" t="s">
        <v>53</v>
      </c>
      <c r="D1" s="130" t="s">
        <v>88</v>
      </c>
      <c r="E1" s="130" t="s">
        <v>68</v>
      </c>
      <c r="F1" s="130" t="s">
        <v>209</v>
      </c>
      <c r="G1" s="130" t="s">
        <v>49</v>
      </c>
      <c r="H1" s="130" t="s">
        <v>55</v>
      </c>
      <c r="I1" s="130" t="s">
        <v>47</v>
      </c>
      <c r="J1" s="130" t="s">
        <v>348</v>
      </c>
      <c r="K1" s="131" t="s">
        <v>205</v>
      </c>
      <c r="L1" s="130" t="s">
        <v>113</v>
      </c>
      <c r="M1" s="130" t="s">
        <v>54</v>
      </c>
      <c r="N1" s="130" t="s">
        <v>116</v>
      </c>
      <c r="O1" s="130" t="s">
        <v>67</v>
      </c>
      <c r="P1" s="130" t="s">
        <v>119</v>
      </c>
      <c r="Q1" s="130" t="s">
        <v>118</v>
      </c>
      <c r="R1" s="130" t="s">
        <v>210</v>
      </c>
      <c r="S1" s="130" t="s">
        <v>219</v>
      </c>
      <c r="T1" s="130" t="s">
        <v>97</v>
      </c>
      <c r="U1" s="130" t="s">
        <v>307</v>
      </c>
      <c r="V1" s="130" t="s">
        <v>311</v>
      </c>
      <c r="W1" s="130" t="s">
        <v>317</v>
      </c>
      <c r="X1" s="130" t="s">
        <v>323</v>
      </c>
      <c r="Y1" s="130" t="s">
        <v>331</v>
      </c>
      <c r="Z1" s="233" t="s">
        <v>429</v>
      </c>
      <c r="AA1" s="236" t="s">
        <v>368</v>
      </c>
      <c r="AB1" s="233" t="s">
        <v>177</v>
      </c>
      <c r="AC1" s="236" t="s">
        <v>345</v>
      </c>
      <c r="AD1" s="236" t="s">
        <v>422</v>
      </c>
      <c r="AE1" s="236" t="s">
        <v>376</v>
      </c>
    </row>
    <row r="2" spans="1:31" ht="37" customHeight="1">
      <c r="A2" s="132" t="s">
        <v>217</v>
      </c>
      <c r="B2" s="133" t="s">
        <v>173</v>
      </c>
      <c r="C2" s="133" t="s">
        <v>62</v>
      </c>
      <c r="D2" s="133" t="s">
        <v>103</v>
      </c>
      <c r="E2" s="133" t="s">
        <v>73</v>
      </c>
      <c r="F2" s="133" t="s">
        <v>211</v>
      </c>
      <c r="G2" s="133" t="s">
        <v>33</v>
      </c>
      <c r="H2" s="133" t="s">
        <v>56</v>
      </c>
      <c r="I2" s="134" t="s">
        <v>57</v>
      </c>
      <c r="J2" s="232" t="s">
        <v>349</v>
      </c>
      <c r="K2" s="133" t="s">
        <v>211</v>
      </c>
      <c r="L2" s="134" t="s">
        <v>114</v>
      </c>
      <c r="M2" s="133">
        <v>1</v>
      </c>
      <c r="N2" s="133" t="s">
        <v>123</v>
      </c>
      <c r="O2" s="133" t="s">
        <v>206</v>
      </c>
      <c r="P2" s="133" t="s">
        <v>120</v>
      </c>
      <c r="Q2" s="133" t="s">
        <v>165</v>
      </c>
      <c r="R2" s="133" t="s">
        <v>212</v>
      </c>
      <c r="S2" s="133" t="s">
        <v>212</v>
      </c>
      <c r="T2" s="133" t="s">
        <v>75</v>
      </c>
      <c r="U2" s="133" t="s">
        <v>211</v>
      </c>
      <c r="V2" s="534" t="s">
        <v>423</v>
      </c>
      <c r="W2" s="133" t="s">
        <v>211</v>
      </c>
      <c r="X2" s="133" t="s">
        <v>324</v>
      </c>
      <c r="Y2" s="133" t="s">
        <v>33</v>
      </c>
      <c r="Z2" s="234" t="s">
        <v>352</v>
      </c>
      <c r="AA2" s="234" t="s">
        <v>353</v>
      </c>
      <c r="AB2" s="234" t="s">
        <v>354</v>
      </c>
      <c r="AC2" s="234" t="s">
        <v>355</v>
      </c>
      <c r="AD2" s="234" t="s">
        <v>363</v>
      </c>
      <c r="AE2" s="234" t="s">
        <v>212</v>
      </c>
    </row>
    <row r="3" spans="1:31" ht="45">
      <c r="A3" s="132" t="s">
        <v>203</v>
      </c>
      <c r="B3" s="133" t="s">
        <v>179</v>
      </c>
      <c r="C3" s="133" t="s">
        <v>98</v>
      </c>
      <c r="D3" s="133" t="s">
        <v>104</v>
      </c>
      <c r="E3" s="133" t="s">
        <v>70</v>
      </c>
      <c r="F3" s="133" t="s">
        <v>212</v>
      </c>
      <c r="G3" s="133" t="s">
        <v>406</v>
      </c>
      <c r="H3" s="133" t="s">
        <v>48</v>
      </c>
      <c r="I3" s="134" t="s">
        <v>59</v>
      </c>
      <c r="J3" s="134" t="s">
        <v>57</v>
      </c>
      <c r="K3" s="133" t="s">
        <v>212</v>
      </c>
      <c r="L3" s="134" t="s">
        <v>115</v>
      </c>
      <c r="M3" s="133">
        <v>2</v>
      </c>
      <c r="N3" s="133" t="s">
        <v>127</v>
      </c>
      <c r="O3" s="133" t="s">
        <v>66</v>
      </c>
      <c r="P3" s="133" t="s">
        <v>121</v>
      </c>
      <c r="Q3" s="133" t="s">
        <v>402</v>
      </c>
      <c r="R3" s="133" t="s">
        <v>211</v>
      </c>
      <c r="S3" s="133" t="s">
        <v>220</v>
      </c>
      <c r="T3" s="133" t="s">
        <v>128</v>
      </c>
      <c r="U3" s="133" t="s">
        <v>212</v>
      </c>
      <c r="V3" s="534" t="s">
        <v>367</v>
      </c>
      <c r="W3" s="133" t="s">
        <v>212</v>
      </c>
      <c r="X3" s="133" t="s">
        <v>325</v>
      </c>
      <c r="Y3" s="133" t="s">
        <v>406</v>
      </c>
      <c r="Z3" s="234" t="s">
        <v>356</v>
      </c>
      <c r="AA3" s="234" t="s">
        <v>408</v>
      </c>
      <c r="AB3" s="234" t="s">
        <v>358</v>
      </c>
      <c r="AC3" s="234" t="s">
        <v>359</v>
      </c>
      <c r="AD3"/>
      <c r="AE3" s="234" t="s">
        <v>371</v>
      </c>
    </row>
    <row r="4" spans="1:31" ht="41" customHeight="1">
      <c r="B4" s="133" t="s">
        <v>180</v>
      </c>
      <c r="C4" s="133" t="s">
        <v>208</v>
      </c>
      <c r="E4" s="133" t="s">
        <v>72</v>
      </c>
      <c r="G4" s="133" t="s">
        <v>407</v>
      </c>
      <c r="H4" s="133" t="s">
        <v>256</v>
      </c>
      <c r="I4" s="134" t="s">
        <v>329</v>
      </c>
      <c r="J4" s="134" t="s">
        <v>59</v>
      </c>
      <c r="M4" s="133" t="s">
        <v>60</v>
      </c>
      <c r="N4" s="133" t="s">
        <v>164</v>
      </c>
      <c r="O4" s="133" t="s">
        <v>207</v>
      </c>
      <c r="P4" s="133" t="s">
        <v>122</v>
      </c>
      <c r="Q4" s="133" t="s">
        <v>123</v>
      </c>
      <c r="R4" s="32"/>
      <c r="S4" s="133" t="s">
        <v>221</v>
      </c>
      <c r="T4" s="133" t="s">
        <v>129</v>
      </c>
      <c r="V4" s="534" t="s">
        <v>425</v>
      </c>
      <c r="X4" s="133" t="s">
        <v>326</v>
      </c>
      <c r="Y4" s="133" t="s">
        <v>407</v>
      </c>
      <c r="Z4" s="234" t="s">
        <v>360</v>
      </c>
      <c r="AA4" s="234" t="s">
        <v>357</v>
      </c>
      <c r="AB4" s="234" t="s">
        <v>362</v>
      </c>
      <c r="AC4" s="234" t="s">
        <v>409</v>
      </c>
      <c r="AD4"/>
      <c r="AE4" s="234" t="s">
        <v>372</v>
      </c>
    </row>
    <row r="5" spans="1:31" ht="49" customHeight="1">
      <c r="C5" s="133" t="s">
        <v>161</v>
      </c>
      <c r="E5" s="133" t="s">
        <v>71</v>
      </c>
      <c r="F5" s="33"/>
      <c r="I5" s="134" t="s">
        <v>89</v>
      </c>
      <c r="J5" s="134" t="s">
        <v>329</v>
      </c>
      <c r="M5" s="133" t="s">
        <v>52</v>
      </c>
      <c r="Q5" s="133" t="s">
        <v>167</v>
      </c>
      <c r="S5" s="133" t="s">
        <v>222</v>
      </c>
      <c r="T5" s="133" t="s">
        <v>130</v>
      </c>
      <c r="V5" s="534" t="s">
        <v>424</v>
      </c>
      <c r="X5" s="133" t="s">
        <v>327</v>
      </c>
      <c r="Y5" s="133" t="s">
        <v>312</v>
      </c>
      <c r="Z5" s="234" t="s">
        <v>361</v>
      </c>
      <c r="AA5" s="535" t="s">
        <v>428</v>
      </c>
      <c r="AB5" s="234" t="s">
        <v>409</v>
      </c>
      <c r="AD5"/>
      <c r="AE5" s="234" t="s">
        <v>373</v>
      </c>
    </row>
    <row r="6" spans="1:31" ht="45">
      <c r="C6" s="133" t="s">
        <v>162</v>
      </c>
      <c r="E6" s="133" t="s">
        <v>90</v>
      </c>
      <c r="F6" s="33"/>
      <c r="I6" s="134" t="s">
        <v>92</v>
      </c>
      <c r="J6" s="134" t="s">
        <v>89</v>
      </c>
      <c r="S6" s="133" t="s">
        <v>223</v>
      </c>
      <c r="V6" s="534" t="s">
        <v>426</v>
      </c>
      <c r="Z6" s="234" t="s">
        <v>365</v>
      </c>
      <c r="AA6" s="234" t="s">
        <v>361</v>
      </c>
      <c r="AC6" s="235"/>
      <c r="AD6" s="235"/>
      <c r="AE6" s="234" t="s">
        <v>374</v>
      </c>
    </row>
    <row r="7" spans="1:31" ht="45">
      <c r="C7" s="133" t="s">
        <v>63</v>
      </c>
      <c r="E7" s="133" t="s">
        <v>91</v>
      </c>
      <c r="F7" s="33"/>
      <c r="I7" s="134" t="s">
        <v>58</v>
      </c>
      <c r="J7" s="134" t="s">
        <v>92</v>
      </c>
      <c r="S7" s="133" t="s">
        <v>224</v>
      </c>
      <c r="V7" s="534" t="s">
        <v>430</v>
      </c>
      <c r="Z7" s="234" t="s">
        <v>409</v>
      </c>
      <c r="AA7" s="234" t="s">
        <v>364</v>
      </c>
      <c r="AB7" s="235"/>
      <c r="AC7" s="235"/>
      <c r="AD7" s="235"/>
      <c r="AE7" s="234" t="s">
        <v>375</v>
      </c>
    </row>
    <row r="8" spans="1:31" ht="41" customHeight="1">
      <c r="C8" s="133" t="s">
        <v>93</v>
      </c>
      <c r="E8" s="133" t="s">
        <v>69</v>
      </c>
      <c r="F8" s="33"/>
      <c r="I8" s="133" t="s">
        <v>8</v>
      </c>
      <c r="J8" s="134" t="s">
        <v>58</v>
      </c>
      <c r="S8" s="133" t="s">
        <v>225</v>
      </c>
      <c r="Z8" s="235"/>
      <c r="AA8" s="234" t="s">
        <v>366</v>
      </c>
      <c r="AB8" s="235"/>
      <c r="AC8" s="235"/>
      <c r="AD8" s="235"/>
    </row>
    <row r="9" spans="1:31" ht="27" customHeight="1">
      <c r="C9" s="133" t="s">
        <v>105</v>
      </c>
      <c r="E9" s="133" t="s">
        <v>328</v>
      </c>
      <c r="F9" s="33"/>
      <c r="J9" s="133" t="s">
        <v>8</v>
      </c>
      <c r="S9" s="133" t="s">
        <v>254</v>
      </c>
      <c r="Z9" s="235"/>
      <c r="AA9" s="234" t="s">
        <v>409</v>
      </c>
      <c r="AB9" s="235"/>
      <c r="AC9" s="235"/>
      <c r="AD9" s="235"/>
    </row>
    <row r="10" spans="1:31" ht="36" customHeight="1">
      <c r="C10" s="133" t="s">
        <v>102</v>
      </c>
      <c r="S10" s="133" t="s">
        <v>255</v>
      </c>
      <c r="V10" s="323"/>
      <c r="Z10" s="235"/>
      <c r="AB10" s="235"/>
      <c r="AC10" s="235"/>
      <c r="AD10" s="235"/>
    </row>
    <row r="11" spans="1:31" ht="27" customHeight="1">
      <c r="C11" s="133" t="s">
        <v>61</v>
      </c>
    </row>
    <row r="12" spans="1:31" ht="19" customHeight="1">
      <c r="C12" s="133" t="s">
        <v>94</v>
      </c>
    </row>
    <row r="13" spans="1:31" ht="21" customHeight="1">
      <c r="C13" s="133" t="s">
        <v>64</v>
      </c>
    </row>
    <row r="14" spans="1:31" ht="28" customHeight="1">
      <c r="C14" s="133" t="s">
        <v>8</v>
      </c>
    </row>
    <row r="15" spans="1:31" ht="19" customHeight="1">
      <c r="AA15"/>
    </row>
  </sheetData>
  <sheetProtection sheet="1" scenarios="1" selectLockedCells="1" selectUnlockedCells="1"/>
  <pageMargins left="0.7" right="0.7" top="0.75" bottom="0.75" header="0.3" footer="0.3"/>
  <pageSetup paperSize="9" orientation="portrait" horizontalDpi="4294967292" verticalDpi="429496729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0. Instructions</vt:lpstr>
      <vt:lpstr>1. Description générale</vt:lpstr>
      <vt:lpstr>2. Bilan années précédentes</vt:lpstr>
      <vt:lpstr>3. Budget</vt:lpstr>
      <vt:lpstr>4. Équipements</vt:lpstr>
      <vt:lpstr>5. Critères de sélection</vt:lpstr>
      <vt:lpstr>6. Forfaits</vt:lpstr>
      <vt:lpstr>7. Fiche SLIME CLER</vt:lpstr>
      <vt:lpstr>Listes</vt:lpstr>
      <vt:lpstr>'0. Instructions'!Zone_d_impression</vt:lpstr>
      <vt:lpstr>'1. Description générale'!Zone_d_impression</vt:lpstr>
      <vt:lpstr>'2. Bilan années précédentes'!Zone_d_impression</vt:lpstr>
      <vt:lpstr>'3. Budget'!Zone_d_impression</vt:lpstr>
      <vt:lpstr>'4. Équipements'!Zone_d_impression</vt:lpstr>
      <vt:lpstr>'5. Critères de sélection'!Zone_d_impression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Delpont</dc:creator>
  <cp:lastModifiedBy>Hakim Bejaoui</cp:lastModifiedBy>
  <cp:lastPrinted>2017-06-21T09:42:43Z</cp:lastPrinted>
  <dcterms:created xsi:type="dcterms:W3CDTF">2014-09-30T15:04:13Z</dcterms:created>
  <dcterms:modified xsi:type="dcterms:W3CDTF">2021-11-10T11:03:36Z</dcterms:modified>
</cp:coreProperties>
</file>